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024" sheetId="9" r:id="rId1"/>
    <sheet name="052" sheetId="10" r:id="rId2"/>
  </sheets>
  <definedNames>
    <definedName name="_xlnm.Print_Titles" localSheetId="0">'024'!$15:$17</definedName>
    <definedName name="_xlnm.Print_Titles" localSheetId="1">'052'!$16:$18</definedName>
  </definedNames>
  <calcPr calcId="125725"/>
</workbook>
</file>

<file path=xl/calcChain.xml><?xml version="1.0" encoding="utf-8"?>
<calcChain xmlns="http://schemas.openxmlformats.org/spreadsheetml/2006/main">
  <c r="R73" i="10"/>
  <c r="T28"/>
  <c r="T27"/>
  <c r="T26"/>
  <c r="T25"/>
  <c r="S29" i="9"/>
  <c r="S28"/>
  <c r="S27"/>
  <c r="S26"/>
  <c r="R28" i="10"/>
  <c r="R27"/>
  <c r="R26"/>
  <c r="R25"/>
  <c r="Q196" i="9"/>
  <c r="Q195"/>
  <c r="U72"/>
  <c r="U68"/>
  <c r="U76"/>
  <c r="Q80"/>
  <c r="Q75"/>
  <c r="Q71"/>
  <c r="N60"/>
  <c r="S60"/>
  <c r="S66"/>
  <c r="S65"/>
  <c r="S64"/>
  <c r="S63"/>
  <c r="S62"/>
  <c r="S61"/>
  <c r="S77"/>
  <c r="S76"/>
  <c r="H98" i="10"/>
  <c r="H97"/>
  <c r="H96"/>
  <c r="H95"/>
  <c r="H94"/>
  <c r="H93"/>
  <c r="H92"/>
  <c r="H91"/>
  <c r="H90"/>
  <c r="H89"/>
  <c r="H88"/>
  <c r="H87"/>
  <c r="H86"/>
  <c r="H84"/>
  <c r="H83"/>
  <c r="H82"/>
  <c r="H81"/>
  <c r="H79"/>
  <c r="H78"/>
  <c r="H76"/>
  <c r="H75"/>
  <c r="H73"/>
  <c r="H71"/>
  <c r="H70"/>
  <c r="H69"/>
  <c r="H68"/>
  <c r="H67"/>
  <c r="H66"/>
  <c r="H64"/>
  <c r="H63"/>
  <c r="H61"/>
  <c r="H59"/>
  <c r="H58"/>
  <c r="H56"/>
  <c r="H54"/>
  <c r="H53"/>
  <c r="H52"/>
  <c r="H50"/>
  <c r="H49"/>
  <c r="H47"/>
  <c r="H46"/>
  <c r="H44"/>
  <c r="H42"/>
  <c r="H40"/>
  <c r="H39"/>
  <c r="H37"/>
  <c r="H36"/>
  <c r="H35"/>
  <c r="H33"/>
  <c r="H32"/>
  <c r="H31"/>
  <c r="H30"/>
  <c r="H28"/>
  <c r="H27"/>
  <c r="H26"/>
  <c r="H25"/>
  <c r="H23"/>
  <c r="H22"/>
  <c r="H20"/>
  <c r="H19"/>
  <c r="H194" i="9" l="1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5"/>
  <c r="H174"/>
  <c r="H173"/>
  <c r="H172"/>
  <c r="H171"/>
  <c r="H170"/>
  <c r="H169"/>
  <c r="H168"/>
  <c r="H167"/>
  <c r="H165"/>
  <c r="H164"/>
  <c r="H162"/>
  <c r="H161"/>
  <c r="H160"/>
  <c r="H158"/>
  <c r="H157"/>
  <c r="H156"/>
  <c r="H155"/>
  <c r="H154"/>
  <c r="H153"/>
  <c r="H152"/>
  <c r="H151"/>
  <c r="H150"/>
  <c r="H149"/>
  <c r="H148"/>
  <c r="H146"/>
  <c r="H145"/>
  <c r="H144"/>
  <c r="H142"/>
  <c r="H141"/>
  <c r="H140"/>
  <c r="H139"/>
  <c r="H137"/>
  <c r="H136"/>
  <c r="H135"/>
  <c r="H134"/>
  <c r="H133"/>
  <c r="H132"/>
  <c r="H131"/>
  <c r="H130"/>
  <c r="H129"/>
  <c r="H128"/>
  <c r="H127"/>
  <c r="H126"/>
  <c r="H125"/>
  <c r="H123"/>
  <c r="H121"/>
  <c r="H120"/>
  <c r="H119"/>
  <c r="H117"/>
  <c r="H116"/>
  <c r="H115"/>
  <c r="H114"/>
  <c r="H112"/>
  <c r="H111"/>
  <c r="H109"/>
  <c r="H108"/>
  <c r="H107"/>
  <c r="H106"/>
  <c r="H105"/>
  <c r="H104"/>
  <c r="H103"/>
  <c r="H102"/>
  <c r="H101"/>
  <c r="H100"/>
  <c r="H98"/>
  <c r="H97"/>
  <c r="H96"/>
  <c r="H95"/>
  <c r="H93"/>
  <c r="H92"/>
  <c r="H91"/>
  <c r="H89"/>
  <c r="H88"/>
  <c r="H87"/>
  <c r="H86"/>
  <c r="H84"/>
  <c r="H82"/>
  <c r="H81"/>
  <c r="H79"/>
  <c r="H78"/>
  <c r="H77"/>
  <c r="H76"/>
  <c r="H74"/>
  <c r="H73"/>
  <c r="H72"/>
  <c r="H70"/>
  <c r="H69"/>
  <c r="H68"/>
  <c r="H66"/>
  <c r="H65"/>
  <c r="H64"/>
  <c r="H63"/>
  <c r="H62"/>
  <c r="H61"/>
  <c r="H60"/>
  <c r="H58"/>
  <c r="H57"/>
  <c r="H55"/>
  <c r="H54"/>
  <c r="H53"/>
  <c r="H52"/>
  <c r="H51"/>
  <c r="H50"/>
  <c r="H49"/>
  <c r="H48"/>
  <c r="H47"/>
  <c r="H45"/>
  <c r="H44"/>
  <c r="H43"/>
  <c r="H42"/>
  <c r="H41"/>
  <c r="H39"/>
  <c r="H38"/>
  <c r="H37"/>
  <c r="H35"/>
  <c r="H34"/>
  <c r="H33"/>
  <c r="H32"/>
  <c r="H30"/>
  <c r="H29"/>
  <c r="H28"/>
  <c r="H27"/>
  <c r="H26"/>
  <c r="H24"/>
  <c r="H23"/>
  <c r="H22"/>
  <c r="H20"/>
  <c r="H18"/>
  <c r="R196"/>
  <c r="P196"/>
  <c r="O164" l="1"/>
  <c r="S166"/>
  <c r="R166"/>
  <c r="P166"/>
  <c r="L166"/>
  <c r="M165"/>
  <c r="M166" s="1"/>
  <c r="I165"/>
  <c r="O166"/>
  <c r="M164"/>
  <c r="I164"/>
  <c r="I177"/>
  <c r="M177"/>
  <c r="N177" s="1"/>
  <c r="I178"/>
  <c r="M178"/>
  <c r="I179"/>
  <c r="M179"/>
  <c r="I180"/>
  <c r="M180"/>
  <c r="N164" l="1"/>
  <c r="W164" s="1"/>
  <c r="N165"/>
  <c r="W165" s="1"/>
  <c r="N179"/>
  <c r="N178"/>
  <c r="T178" s="1"/>
  <c r="T177"/>
  <c r="U177" s="1"/>
  <c r="V177" s="1"/>
  <c r="U179"/>
  <c r="V179" s="1"/>
  <c r="T179"/>
  <c r="N180"/>
  <c r="W166" l="1"/>
  <c r="T165"/>
  <c r="U165" s="1"/>
  <c r="V165" s="1"/>
  <c r="T164"/>
  <c r="N166"/>
  <c r="U178"/>
  <c r="V178" s="1"/>
  <c r="T180"/>
  <c r="U180" s="1"/>
  <c r="V180" s="1"/>
  <c r="T166" l="1"/>
  <c r="U164"/>
  <c r="U166" l="1"/>
  <c r="V164"/>
  <c r="V166" s="1"/>
  <c r="M141" l="1"/>
  <c r="I141"/>
  <c r="M97"/>
  <c r="M96"/>
  <c r="I98"/>
  <c r="I95"/>
  <c r="M136"/>
  <c r="M135"/>
  <c r="I135"/>
  <c r="M134"/>
  <c r="I134"/>
  <c r="M157"/>
  <c r="I157"/>
  <c r="M156"/>
  <c r="I156"/>
  <c r="I123"/>
  <c r="I162"/>
  <c r="I161"/>
  <c r="I160"/>
  <c r="M173"/>
  <c r="I173"/>
  <c r="M172"/>
  <c r="I172"/>
  <c r="M104"/>
  <c r="I104"/>
  <c r="M103"/>
  <c r="I103"/>
  <c r="M52"/>
  <c r="I52"/>
  <c r="M51"/>
  <c r="I51"/>
  <c r="I84"/>
  <c r="I88"/>
  <c r="I87"/>
  <c r="I86"/>
  <c r="I121"/>
  <c r="M121"/>
  <c r="I58"/>
  <c r="I57"/>
  <c r="M78"/>
  <c r="I78"/>
  <c r="M77"/>
  <c r="V80" i="10"/>
  <c r="R80"/>
  <c r="Q80"/>
  <c r="P80"/>
  <c r="O80"/>
  <c r="L80"/>
  <c r="M79"/>
  <c r="M68"/>
  <c r="I68"/>
  <c r="M67"/>
  <c r="R65"/>
  <c r="Q65"/>
  <c r="P65"/>
  <c r="O65"/>
  <c r="L65"/>
  <c r="M64"/>
  <c r="I64"/>
  <c r="I98"/>
  <c r="I97"/>
  <c r="I96"/>
  <c r="I95"/>
  <c r="I94"/>
  <c r="I93"/>
  <c r="I92"/>
  <c r="I91"/>
  <c r="I90"/>
  <c r="I88"/>
  <c r="I87"/>
  <c r="I84"/>
  <c r="I83"/>
  <c r="I82"/>
  <c r="I81"/>
  <c r="I78"/>
  <c r="I76"/>
  <c r="I75"/>
  <c r="I73"/>
  <c r="I70"/>
  <c r="I69"/>
  <c r="I66"/>
  <c r="I63"/>
  <c r="I59"/>
  <c r="I58"/>
  <c r="I56"/>
  <c r="I54"/>
  <c r="I53"/>
  <c r="I52"/>
  <c r="I50"/>
  <c r="I49"/>
  <c r="I47"/>
  <c r="I46"/>
  <c r="I44"/>
  <c r="I42"/>
  <c r="I40"/>
  <c r="I37"/>
  <c r="I36"/>
  <c r="I35"/>
  <c r="I33"/>
  <c r="I32"/>
  <c r="I31"/>
  <c r="I30"/>
  <c r="I28"/>
  <c r="I27"/>
  <c r="I26"/>
  <c r="I25"/>
  <c r="I22"/>
  <c r="I20"/>
  <c r="I19"/>
  <c r="I194" i="9"/>
  <c r="I193"/>
  <c r="I192"/>
  <c r="I191"/>
  <c r="I190"/>
  <c r="I189"/>
  <c r="I188"/>
  <c r="I187"/>
  <c r="I186"/>
  <c r="I185"/>
  <c r="I184"/>
  <c r="I183"/>
  <c r="I182"/>
  <c r="I181"/>
  <c r="I175"/>
  <c r="I174"/>
  <c r="I171"/>
  <c r="I170"/>
  <c r="I169"/>
  <c r="I168"/>
  <c r="I167"/>
  <c r="I158"/>
  <c r="I155"/>
  <c r="I154"/>
  <c r="I153"/>
  <c r="I152"/>
  <c r="I151"/>
  <c r="I150"/>
  <c r="I149"/>
  <c r="I148"/>
  <c r="I146"/>
  <c r="I145"/>
  <c r="I144"/>
  <c r="I142"/>
  <c r="I140"/>
  <c r="I139"/>
  <c r="I137"/>
  <c r="I133"/>
  <c r="I132"/>
  <c r="I131"/>
  <c r="I130"/>
  <c r="I129"/>
  <c r="I128"/>
  <c r="I127"/>
  <c r="I126"/>
  <c r="I125"/>
  <c r="I120"/>
  <c r="I119"/>
  <c r="I117"/>
  <c r="I116"/>
  <c r="I115"/>
  <c r="I114"/>
  <c r="I112"/>
  <c r="I111"/>
  <c r="I109"/>
  <c r="I108"/>
  <c r="I107"/>
  <c r="I106"/>
  <c r="I105"/>
  <c r="I102"/>
  <c r="I101"/>
  <c r="I100"/>
  <c r="I93"/>
  <c r="I92"/>
  <c r="I91"/>
  <c r="I89"/>
  <c r="I82"/>
  <c r="I81"/>
  <c r="I79"/>
  <c r="I76"/>
  <c r="I74"/>
  <c r="I73"/>
  <c r="I72"/>
  <c r="I70"/>
  <c r="I69"/>
  <c r="I68"/>
  <c r="I66"/>
  <c r="I65"/>
  <c r="I64"/>
  <c r="I63"/>
  <c r="I62"/>
  <c r="I61"/>
  <c r="I60"/>
  <c r="I55"/>
  <c r="I54"/>
  <c r="I53"/>
  <c r="I50"/>
  <c r="I49"/>
  <c r="I48"/>
  <c r="I47"/>
  <c r="I45"/>
  <c r="I44"/>
  <c r="I43"/>
  <c r="I42"/>
  <c r="I41"/>
  <c r="I39"/>
  <c r="I38"/>
  <c r="I37"/>
  <c r="I35"/>
  <c r="I34"/>
  <c r="I33"/>
  <c r="I32"/>
  <c r="I30"/>
  <c r="I29"/>
  <c r="I28"/>
  <c r="I27"/>
  <c r="I26"/>
  <c r="I24"/>
  <c r="I23"/>
  <c r="I22"/>
  <c r="I20"/>
  <c r="I18"/>
  <c r="V99" i="10"/>
  <c r="R99"/>
  <c r="Q99"/>
  <c r="P99"/>
  <c r="L99"/>
  <c r="M98"/>
  <c r="M97"/>
  <c r="M96"/>
  <c r="M95"/>
  <c r="M94"/>
  <c r="M93"/>
  <c r="M92"/>
  <c r="M91"/>
  <c r="M90"/>
  <c r="M89"/>
  <c r="M88"/>
  <c r="M87"/>
  <c r="M86"/>
  <c r="R85"/>
  <c r="Q85"/>
  <c r="P85"/>
  <c r="O85"/>
  <c r="L85"/>
  <c r="M84"/>
  <c r="M83"/>
  <c r="M82"/>
  <c r="M81"/>
  <c r="M78"/>
  <c r="M80" s="1"/>
  <c r="V77"/>
  <c r="R77"/>
  <c r="Q77"/>
  <c r="P77"/>
  <c r="O77"/>
  <c r="L77"/>
  <c r="M76"/>
  <c r="M75"/>
  <c r="R74"/>
  <c r="Q74"/>
  <c r="P74"/>
  <c r="O74"/>
  <c r="L74"/>
  <c r="M73"/>
  <c r="M74" s="1"/>
  <c r="R72"/>
  <c r="Q72"/>
  <c r="P72"/>
  <c r="O72"/>
  <c r="L72"/>
  <c r="M71"/>
  <c r="M70"/>
  <c r="M69"/>
  <c r="M66"/>
  <c r="M63"/>
  <c r="R62"/>
  <c r="Q62"/>
  <c r="P62"/>
  <c r="O62"/>
  <c r="L62"/>
  <c r="M61"/>
  <c r="M62" s="1"/>
  <c r="Q60"/>
  <c r="P60"/>
  <c r="L60"/>
  <c r="M59"/>
  <c r="M58"/>
  <c r="R57"/>
  <c r="Q57"/>
  <c r="P57"/>
  <c r="L57"/>
  <c r="M56"/>
  <c r="M57" s="1"/>
  <c r="R55"/>
  <c r="Q55"/>
  <c r="P55"/>
  <c r="L55"/>
  <c r="M54"/>
  <c r="M53"/>
  <c r="M52"/>
  <c r="R51"/>
  <c r="Q51"/>
  <c r="P51"/>
  <c r="L51"/>
  <c r="M50"/>
  <c r="M49"/>
  <c r="Q48"/>
  <c r="P48"/>
  <c r="O48"/>
  <c r="L48"/>
  <c r="M47"/>
  <c r="M46"/>
  <c r="Q45"/>
  <c r="P45"/>
  <c r="O45"/>
  <c r="L45"/>
  <c r="M44"/>
  <c r="M45" s="1"/>
  <c r="V43"/>
  <c r="R43"/>
  <c r="Q43"/>
  <c r="P43"/>
  <c r="O43"/>
  <c r="L43"/>
  <c r="M42"/>
  <c r="V41"/>
  <c r="R41"/>
  <c r="Q41"/>
  <c r="P41"/>
  <c r="O41"/>
  <c r="L41"/>
  <c r="M40"/>
  <c r="M39"/>
  <c r="Q38"/>
  <c r="P38"/>
  <c r="L38"/>
  <c r="M37"/>
  <c r="M36"/>
  <c r="M35"/>
  <c r="O35" s="1"/>
  <c r="O38" s="1"/>
  <c r="R34"/>
  <c r="Q34"/>
  <c r="P34"/>
  <c r="O34"/>
  <c r="L34"/>
  <c r="M33"/>
  <c r="M32"/>
  <c r="M31"/>
  <c r="M30"/>
  <c r="R29"/>
  <c r="Q29"/>
  <c r="P29"/>
  <c r="L29"/>
  <c r="M28"/>
  <c r="M27"/>
  <c r="M26"/>
  <c r="M25"/>
  <c r="O25" s="1"/>
  <c r="Q24"/>
  <c r="P24"/>
  <c r="L24"/>
  <c r="M23"/>
  <c r="M22"/>
  <c r="R21"/>
  <c r="Q21"/>
  <c r="P21"/>
  <c r="L21"/>
  <c r="M20"/>
  <c r="M19"/>
  <c r="P19" i="9"/>
  <c r="R19"/>
  <c r="P25"/>
  <c r="R25"/>
  <c r="S25"/>
  <c r="P21"/>
  <c r="R21"/>
  <c r="S21"/>
  <c r="O36"/>
  <c r="P36"/>
  <c r="R36"/>
  <c r="S36"/>
  <c r="P31"/>
  <c r="R31"/>
  <c r="S31"/>
  <c r="P40"/>
  <c r="R40"/>
  <c r="W40"/>
  <c r="P46"/>
  <c r="R46"/>
  <c r="O56"/>
  <c r="P56"/>
  <c r="R56"/>
  <c r="S56"/>
  <c r="W56"/>
  <c r="O59"/>
  <c r="P59"/>
  <c r="R59"/>
  <c r="S59"/>
  <c r="W59"/>
  <c r="O67"/>
  <c r="P67"/>
  <c r="R67"/>
  <c r="S67"/>
  <c r="O71"/>
  <c r="P71"/>
  <c r="R71"/>
  <c r="O75"/>
  <c r="P75"/>
  <c r="R75"/>
  <c r="O80"/>
  <c r="P80"/>
  <c r="R80"/>
  <c r="S80"/>
  <c r="O83"/>
  <c r="P83"/>
  <c r="R83"/>
  <c r="S83"/>
  <c r="W83"/>
  <c r="P85"/>
  <c r="R85"/>
  <c r="S85"/>
  <c r="P90"/>
  <c r="R90"/>
  <c r="S90"/>
  <c r="P94"/>
  <c r="R94"/>
  <c r="S94"/>
  <c r="W94"/>
  <c r="O99"/>
  <c r="P99"/>
  <c r="R99"/>
  <c r="S99"/>
  <c r="O110"/>
  <c r="P110"/>
  <c r="R110"/>
  <c r="S110"/>
  <c r="P113"/>
  <c r="R113"/>
  <c r="O118"/>
  <c r="P118"/>
  <c r="R118"/>
  <c r="S118"/>
  <c r="W118"/>
  <c r="P122"/>
  <c r="R122"/>
  <c r="S122"/>
  <c r="O124"/>
  <c r="P124"/>
  <c r="R124"/>
  <c r="S124"/>
  <c r="O138"/>
  <c r="P138"/>
  <c r="R138"/>
  <c r="S138"/>
  <c r="O143"/>
  <c r="P143"/>
  <c r="R143"/>
  <c r="S143"/>
  <c r="W143"/>
  <c r="O147"/>
  <c r="P147"/>
  <c r="R147"/>
  <c r="S147"/>
  <c r="O159"/>
  <c r="P159"/>
  <c r="R159"/>
  <c r="S159"/>
  <c r="P163"/>
  <c r="R163"/>
  <c r="S163"/>
  <c r="W163"/>
  <c r="O176"/>
  <c r="P176"/>
  <c r="R176"/>
  <c r="W176"/>
  <c r="L176"/>
  <c r="O195"/>
  <c r="P195"/>
  <c r="R195"/>
  <c r="S195"/>
  <c r="W195"/>
  <c r="L195"/>
  <c r="M18"/>
  <c r="N18" s="1"/>
  <c r="S18" s="1"/>
  <c r="L110"/>
  <c r="P100" i="10" l="1"/>
  <c r="N97" i="9"/>
  <c r="W97" s="1"/>
  <c r="N156"/>
  <c r="T156" s="1"/>
  <c r="I97"/>
  <c r="N141"/>
  <c r="T141" s="1"/>
  <c r="U141" s="1"/>
  <c r="V141" s="1"/>
  <c r="N96"/>
  <c r="W96" s="1"/>
  <c r="I96"/>
  <c r="N136"/>
  <c r="W136" s="1"/>
  <c r="N157"/>
  <c r="T157" s="1"/>
  <c r="N135"/>
  <c r="T135" s="1"/>
  <c r="U135" s="1"/>
  <c r="V135" s="1"/>
  <c r="I136"/>
  <c r="N134"/>
  <c r="W134" s="1"/>
  <c r="W156"/>
  <c r="U156"/>
  <c r="V156" s="1"/>
  <c r="N172"/>
  <c r="S172" s="1"/>
  <c r="N51"/>
  <c r="T51" s="1"/>
  <c r="N103"/>
  <c r="W103" s="1"/>
  <c r="N52"/>
  <c r="T52" s="1"/>
  <c r="N173"/>
  <c r="T173" s="1"/>
  <c r="N104"/>
  <c r="N121"/>
  <c r="N77"/>
  <c r="I77"/>
  <c r="N78"/>
  <c r="Q100" i="10"/>
  <c r="N79"/>
  <c r="L100"/>
  <c r="I79"/>
  <c r="N92"/>
  <c r="S92" s="1"/>
  <c r="T92" s="1"/>
  <c r="S79"/>
  <c r="T79" s="1"/>
  <c r="U79" s="1"/>
  <c r="N67"/>
  <c r="V67" s="1"/>
  <c r="N68"/>
  <c r="I67"/>
  <c r="M65"/>
  <c r="N78"/>
  <c r="N70"/>
  <c r="N22"/>
  <c r="R22" s="1"/>
  <c r="O56"/>
  <c r="O57" s="1"/>
  <c r="N75"/>
  <c r="S75" s="1"/>
  <c r="T75" s="1"/>
  <c r="N27"/>
  <c r="V27" s="1"/>
  <c r="N39"/>
  <c r="S39" s="1"/>
  <c r="T39" s="1"/>
  <c r="N32"/>
  <c r="V32" s="1"/>
  <c r="M34"/>
  <c r="N47"/>
  <c r="N95"/>
  <c r="S95" s="1"/>
  <c r="N61"/>
  <c r="N19"/>
  <c r="V19" s="1"/>
  <c r="N20"/>
  <c r="V20" s="1"/>
  <c r="N49"/>
  <c r="V49" s="1"/>
  <c r="N87"/>
  <c r="S87" s="1"/>
  <c r="N91"/>
  <c r="S91" s="1"/>
  <c r="N84"/>
  <c r="N71"/>
  <c r="N56"/>
  <c r="S56" s="1"/>
  <c r="S57" s="1"/>
  <c r="N89"/>
  <c r="S89" s="1"/>
  <c r="N83"/>
  <c r="V83" s="1"/>
  <c r="N64"/>
  <c r="V64" s="1"/>
  <c r="M55"/>
  <c r="M60"/>
  <c r="N23"/>
  <c r="M21"/>
  <c r="O22"/>
  <c r="O24" s="1"/>
  <c r="N35"/>
  <c r="S35" s="1"/>
  <c r="N90"/>
  <c r="S90" s="1"/>
  <c r="I61"/>
  <c r="I89"/>
  <c r="N73"/>
  <c r="V73" s="1"/>
  <c r="V74" s="1"/>
  <c r="N86"/>
  <c r="M41"/>
  <c r="N44"/>
  <c r="M48"/>
  <c r="M85"/>
  <c r="N93"/>
  <c r="S93" s="1"/>
  <c r="I23"/>
  <c r="I39"/>
  <c r="N54"/>
  <c r="V54" s="1"/>
  <c r="N58"/>
  <c r="I71"/>
  <c r="N88"/>
  <c r="I86"/>
  <c r="N81"/>
  <c r="V81" s="1"/>
  <c r="N76"/>
  <c r="N63"/>
  <c r="N37"/>
  <c r="S37" s="1"/>
  <c r="N28"/>
  <c r="V28" s="1"/>
  <c r="N82"/>
  <c r="M24"/>
  <c r="N25"/>
  <c r="V25" s="1"/>
  <c r="N30"/>
  <c r="V30" s="1"/>
  <c r="N36"/>
  <c r="N46"/>
  <c r="N53"/>
  <c r="V53" s="1"/>
  <c r="N59"/>
  <c r="N69"/>
  <c r="M99"/>
  <c r="N96"/>
  <c r="N98"/>
  <c r="S98" s="1"/>
  <c r="M29"/>
  <c r="N26"/>
  <c r="V26" s="1"/>
  <c r="N31"/>
  <c r="V31" s="1"/>
  <c r="N33"/>
  <c r="V33" s="1"/>
  <c r="N40"/>
  <c r="N42"/>
  <c r="N50"/>
  <c r="V50" s="1"/>
  <c r="N66"/>
  <c r="N94"/>
  <c r="N97"/>
  <c r="S97" s="1"/>
  <c r="M38"/>
  <c r="M72"/>
  <c r="M51"/>
  <c r="O19"/>
  <c r="O21" s="1"/>
  <c r="O26"/>
  <c r="O29" s="1"/>
  <c r="M43"/>
  <c r="O52"/>
  <c r="O55" s="1"/>
  <c r="O58"/>
  <c r="O87"/>
  <c r="O99" s="1"/>
  <c r="O49"/>
  <c r="O51" s="1"/>
  <c r="M77"/>
  <c r="N52"/>
  <c r="V52" s="1"/>
  <c r="O18" i="9"/>
  <c r="O19" s="1"/>
  <c r="O196" s="1"/>
  <c r="M145"/>
  <c r="N145" s="1"/>
  <c r="M115"/>
  <c r="N115" s="1"/>
  <c r="M87"/>
  <c r="N87" s="1"/>
  <c r="M73"/>
  <c r="N73" s="1"/>
  <c r="M69"/>
  <c r="N69" s="1"/>
  <c r="M70"/>
  <c r="N70" s="1"/>
  <c r="V82" i="10" l="1"/>
  <c r="S82"/>
  <c r="S58"/>
  <c r="T58" s="1"/>
  <c r="T47"/>
  <c r="R44"/>
  <c r="R45" s="1"/>
  <c r="T97" i="9"/>
  <c r="U97" s="1"/>
  <c r="V97" s="1"/>
  <c r="U157"/>
  <c r="V157" s="1"/>
  <c r="T134"/>
  <c r="U134" s="1"/>
  <c r="V134" s="1"/>
  <c r="T96"/>
  <c r="U96" s="1"/>
  <c r="V96" s="1"/>
  <c r="T172"/>
  <c r="U172" s="1"/>
  <c r="V172" s="1"/>
  <c r="W135"/>
  <c r="T136"/>
  <c r="U136" s="1"/>
  <c r="V136" s="1"/>
  <c r="W157"/>
  <c r="W18"/>
  <c r="T77"/>
  <c r="T103"/>
  <c r="U103" s="1"/>
  <c r="V103" s="1"/>
  <c r="S73"/>
  <c r="T78"/>
  <c r="U78" s="1"/>
  <c r="V78" s="1"/>
  <c r="W104"/>
  <c r="S69"/>
  <c r="W145"/>
  <c r="T121"/>
  <c r="U121" s="1"/>
  <c r="U52"/>
  <c r="V52" s="1"/>
  <c r="U173"/>
  <c r="V173" s="1"/>
  <c r="W77"/>
  <c r="U51"/>
  <c r="V51" s="1"/>
  <c r="T104"/>
  <c r="W121"/>
  <c r="W78"/>
  <c r="T18"/>
  <c r="N80" i="10"/>
  <c r="M100"/>
  <c r="N62"/>
  <c r="V61"/>
  <c r="V62" s="1"/>
  <c r="S20"/>
  <c r="S22"/>
  <c r="T22" s="1"/>
  <c r="V22"/>
  <c r="S66"/>
  <c r="T66" s="1"/>
  <c r="U66" s="1"/>
  <c r="V66"/>
  <c r="S71"/>
  <c r="T71" s="1"/>
  <c r="U71" s="1"/>
  <c r="V71"/>
  <c r="S68"/>
  <c r="T68" s="1"/>
  <c r="U68" s="1"/>
  <c r="V68"/>
  <c r="S70"/>
  <c r="T70" s="1"/>
  <c r="U70" s="1"/>
  <c r="V70"/>
  <c r="S69"/>
  <c r="T69" s="1"/>
  <c r="U69" s="1"/>
  <c r="V69"/>
  <c r="S67"/>
  <c r="T67" s="1"/>
  <c r="U67" s="1"/>
  <c r="S27"/>
  <c r="U27" s="1"/>
  <c r="S61"/>
  <c r="S62" s="1"/>
  <c r="N24"/>
  <c r="V47"/>
  <c r="R47"/>
  <c r="V46"/>
  <c r="R46"/>
  <c r="T46" s="1"/>
  <c r="N57"/>
  <c r="V56"/>
  <c r="V57" s="1"/>
  <c r="S78"/>
  <c r="S80" s="1"/>
  <c r="S32"/>
  <c r="T32" s="1"/>
  <c r="U32" s="1"/>
  <c r="S49"/>
  <c r="T49" s="1"/>
  <c r="S50"/>
  <c r="S46"/>
  <c r="N41"/>
  <c r="T93"/>
  <c r="U93" s="1"/>
  <c r="S19"/>
  <c r="T19" s="1"/>
  <c r="U19" s="1"/>
  <c r="V29"/>
  <c r="V63"/>
  <c r="V65" s="1"/>
  <c r="N65"/>
  <c r="S84"/>
  <c r="T84" s="1"/>
  <c r="U84" s="1"/>
  <c r="V84"/>
  <c r="V21"/>
  <c r="T89"/>
  <c r="U89" s="1"/>
  <c r="S30"/>
  <c r="T30" s="1"/>
  <c r="U30" s="1"/>
  <c r="S86"/>
  <c r="T86" s="1"/>
  <c r="U86" s="1"/>
  <c r="T20"/>
  <c r="U20" s="1"/>
  <c r="V55"/>
  <c r="S83"/>
  <c r="T83" s="1"/>
  <c r="U83" s="1"/>
  <c r="S47"/>
  <c r="V51"/>
  <c r="S54"/>
  <c r="T54" s="1"/>
  <c r="U54" s="1"/>
  <c r="T95"/>
  <c r="U95" s="1"/>
  <c r="N74"/>
  <c r="N85"/>
  <c r="S63"/>
  <c r="S64"/>
  <c r="T64" s="1"/>
  <c r="U64" s="1"/>
  <c r="W69" i="9"/>
  <c r="W73"/>
  <c r="W70"/>
  <c r="S44" i="10"/>
  <c r="S45" s="1"/>
  <c r="V44"/>
  <c r="V45" s="1"/>
  <c r="V23"/>
  <c r="R23"/>
  <c r="R24" s="1"/>
  <c r="V59"/>
  <c r="R59"/>
  <c r="V36"/>
  <c r="W87" i="9"/>
  <c r="N45" i="10"/>
  <c r="V37"/>
  <c r="T37"/>
  <c r="U37" s="1"/>
  <c r="R58"/>
  <c r="V58"/>
  <c r="V35"/>
  <c r="R38"/>
  <c r="N21"/>
  <c r="S73"/>
  <c r="T87"/>
  <c r="U87" s="1"/>
  <c r="V34"/>
  <c r="S23"/>
  <c r="T91"/>
  <c r="U91" s="1"/>
  <c r="S94"/>
  <c r="S96"/>
  <c r="T90"/>
  <c r="U90" s="1"/>
  <c r="U92"/>
  <c r="S88"/>
  <c r="T88" s="1"/>
  <c r="T97"/>
  <c r="U97" s="1"/>
  <c r="T98"/>
  <c r="U98" s="1"/>
  <c r="T82"/>
  <c r="U82" s="1"/>
  <c r="S81"/>
  <c r="N77"/>
  <c r="S76"/>
  <c r="T76" s="1"/>
  <c r="U76" s="1"/>
  <c r="N72"/>
  <c r="S59"/>
  <c r="N60"/>
  <c r="T56"/>
  <c r="T57" s="1"/>
  <c r="S53"/>
  <c r="N51"/>
  <c r="N48"/>
  <c r="S40"/>
  <c r="T40" s="1"/>
  <c r="S36"/>
  <c r="T36" s="1"/>
  <c r="N34"/>
  <c r="S33"/>
  <c r="S25"/>
  <c r="S28"/>
  <c r="U28" s="1"/>
  <c r="S26"/>
  <c r="U26" s="1"/>
  <c r="N38"/>
  <c r="N43"/>
  <c r="S31"/>
  <c r="N99"/>
  <c r="S42"/>
  <c r="S43" s="1"/>
  <c r="N29"/>
  <c r="O60"/>
  <c r="O100" s="1"/>
  <c r="S52"/>
  <c r="N55"/>
  <c r="M29" i="9"/>
  <c r="N29" s="1"/>
  <c r="M27"/>
  <c r="N27" s="1"/>
  <c r="V85" i="10" l="1"/>
  <c r="S60"/>
  <c r="T59"/>
  <c r="U47"/>
  <c r="T44"/>
  <c r="U18" i="9"/>
  <c r="V18" s="1"/>
  <c r="W29"/>
  <c r="W27"/>
  <c r="U104"/>
  <c r="V104" s="1"/>
  <c r="U77"/>
  <c r="V77" s="1"/>
  <c r="V121"/>
  <c r="N100" i="10"/>
  <c r="T61"/>
  <c r="U61" s="1"/>
  <c r="U62" s="1"/>
  <c r="V24"/>
  <c r="T78"/>
  <c r="S72"/>
  <c r="V72"/>
  <c r="S21"/>
  <c r="V48"/>
  <c r="V38"/>
  <c r="R48"/>
  <c r="R100" s="1"/>
  <c r="S51"/>
  <c r="T50"/>
  <c r="U50" s="1"/>
  <c r="S38"/>
  <c r="S85"/>
  <c r="T23"/>
  <c r="U23" s="1"/>
  <c r="S65"/>
  <c r="S99"/>
  <c r="U56"/>
  <c r="U57" s="1"/>
  <c r="U59"/>
  <c r="S77"/>
  <c r="S48"/>
  <c r="T63"/>
  <c r="T65" s="1"/>
  <c r="S24"/>
  <c r="U72"/>
  <c r="T72"/>
  <c r="V60"/>
  <c r="T35"/>
  <c r="R60"/>
  <c r="S74"/>
  <c r="T73"/>
  <c r="T74" s="1"/>
  <c r="U88"/>
  <c r="T94"/>
  <c r="U94" s="1"/>
  <c r="T96"/>
  <c r="U96" s="1"/>
  <c r="T81"/>
  <c r="U81" s="1"/>
  <c r="U85" s="1"/>
  <c r="S55"/>
  <c r="T53"/>
  <c r="U53" s="1"/>
  <c r="T52"/>
  <c r="T48"/>
  <c r="T42"/>
  <c r="S41"/>
  <c r="U40"/>
  <c r="U36"/>
  <c r="T33"/>
  <c r="U33" s="1"/>
  <c r="T31"/>
  <c r="U31" s="1"/>
  <c r="S29"/>
  <c r="U21"/>
  <c r="T21"/>
  <c r="S34"/>
  <c r="T77"/>
  <c r="U75"/>
  <c r="T29"/>
  <c r="U25"/>
  <c r="U29" s="1"/>
  <c r="U22"/>
  <c r="U49"/>
  <c r="U39"/>
  <c r="U58"/>
  <c r="U46"/>
  <c r="O29" i="9"/>
  <c r="L163"/>
  <c r="L159"/>
  <c r="L147"/>
  <c r="L143"/>
  <c r="L138"/>
  <c r="L124"/>
  <c r="L122"/>
  <c r="L118"/>
  <c r="L113"/>
  <c r="L196" s="1"/>
  <c r="L99"/>
  <c r="L94"/>
  <c r="L90"/>
  <c r="L85"/>
  <c r="L83"/>
  <c r="L80"/>
  <c r="L75"/>
  <c r="L71"/>
  <c r="L67"/>
  <c r="L59"/>
  <c r="L56"/>
  <c r="L46"/>
  <c r="L40"/>
  <c r="L36"/>
  <c r="L31"/>
  <c r="L25"/>
  <c r="L21"/>
  <c r="L19"/>
  <c r="T62" i="10" l="1"/>
  <c r="V100"/>
  <c r="S100"/>
  <c r="U78"/>
  <c r="U80" s="1"/>
  <c r="T80"/>
  <c r="T51"/>
  <c r="T24"/>
  <c r="U73"/>
  <c r="U74" s="1"/>
  <c r="U51"/>
  <c r="T45"/>
  <c r="U44"/>
  <c r="U45" s="1"/>
  <c r="U60"/>
  <c r="U63"/>
  <c r="U65" s="1"/>
  <c r="T60"/>
  <c r="U77"/>
  <c r="U34"/>
  <c r="T85"/>
  <c r="U24"/>
  <c r="U35"/>
  <c r="U38" s="1"/>
  <c r="T38"/>
  <c r="U48"/>
  <c r="T99"/>
  <c r="U99"/>
  <c r="U41"/>
  <c r="T41"/>
  <c r="T34"/>
  <c r="T43"/>
  <c r="U42"/>
  <c r="U43" s="1"/>
  <c r="T55"/>
  <c r="U52"/>
  <c r="U55" s="1"/>
  <c r="M43" i="9"/>
  <c r="N43" s="1"/>
  <c r="M42"/>
  <c r="N42" s="1"/>
  <c r="M38"/>
  <c r="N38" s="1"/>
  <c r="S38" s="1"/>
  <c r="U100" i="10" l="1"/>
  <c r="T100"/>
  <c r="W43" i="9"/>
  <c r="W42"/>
  <c r="T27" l="1"/>
  <c r="U27" s="1"/>
  <c r="V27" l="1"/>
  <c r="M49"/>
  <c r="N49" s="1"/>
  <c r="M48"/>
  <c r="N48" s="1"/>
  <c r="M30"/>
  <c r="N30" s="1"/>
  <c r="M28"/>
  <c r="N28" s="1"/>
  <c r="M44"/>
  <c r="N44" s="1"/>
  <c r="M24"/>
  <c r="N24" s="1"/>
  <c r="M23"/>
  <c r="N23" s="1"/>
  <c r="W28" l="1"/>
  <c r="W24"/>
  <c r="W23"/>
  <c r="W30"/>
  <c r="W44"/>
  <c r="T29"/>
  <c r="U29" s="1"/>
  <c r="M53"/>
  <c r="N53" s="1"/>
  <c r="M50"/>
  <c r="N50" s="1"/>
  <c r="T28"/>
  <c r="U28" s="1"/>
  <c r="T24"/>
  <c r="U24" s="1"/>
  <c r="T23"/>
  <c r="U23" s="1"/>
  <c r="T30"/>
  <c r="U30" s="1"/>
  <c r="V29" l="1"/>
  <c r="V28"/>
  <c r="V24"/>
  <c r="V23"/>
  <c r="V30"/>
  <c r="W19" l="1"/>
  <c r="S19"/>
  <c r="N19"/>
  <c r="T19"/>
  <c r="U19" l="1"/>
  <c r="M58"/>
  <c r="N58" s="1"/>
  <c r="M57"/>
  <c r="N57" s="1"/>
  <c r="M55"/>
  <c r="N55" s="1"/>
  <c r="M54"/>
  <c r="N54" s="1"/>
  <c r="M47"/>
  <c r="N47" s="1"/>
  <c r="M45"/>
  <c r="N45" s="1"/>
  <c r="M41"/>
  <c r="N41" s="1"/>
  <c r="M39"/>
  <c r="N39" s="1"/>
  <c r="S39" s="1"/>
  <c r="M37"/>
  <c r="N37" s="1"/>
  <c r="S37" s="1"/>
  <c r="S40" s="1"/>
  <c r="M35"/>
  <c r="N35" s="1"/>
  <c r="M34"/>
  <c r="N34" s="1"/>
  <c r="M33"/>
  <c r="N33" s="1"/>
  <c r="M32"/>
  <c r="N32" s="1"/>
  <c r="M26"/>
  <c r="N26" s="1"/>
  <c r="M22"/>
  <c r="N22" s="1"/>
  <c r="M20"/>
  <c r="O20" s="1"/>
  <c r="O21" s="1"/>
  <c r="W22" l="1"/>
  <c r="W25" s="1"/>
  <c r="W26"/>
  <c r="W31" s="1"/>
  <c r="W35"/>
  <c r="W34"/>
  <c r="W33"/>
  <c r="W32"/>
  <c r="W41"/>
  <c r="W45"/>
  <c r="N59"/>
  <c r="N46"/>
  <c r="N40"/>
  <c r="N25"/>
  <c r="N31"/>
  <c r="N36"/>
  <c r="N56"/>
  <c r="V19"/>
  <c r="M25"/>
  <c r="M21"/>
  <c r="N20"/>
  <c r="O41"/>
  <c r="O46" s="1"/>
  <c r="M59"/>
  <c r="M19"/>
  <c r="M196" s="1"/>
  <c r="M36"/>
  <c r="M56"/>
  <c r="M46"/>
  <c r="M40"/>
  <c r="O26"/>
  <c r="O31" s="1"/>
  <c r="M31"/>
  <c r="M60"/>
  <c r="O37"/>
  <c r="O40" s="1"/>
  <c r="O22"/>
  <c r="O25" s="1"/>
  <c r="T34"/>
  <c r="U34" s="1"/>
  <c r="T33"/>
  <c r="U33" s="1"/>
  <c r="W36" l="1"/>
  <c r="W20"/>
  <c r="W21" s="1"/>
  <c r="W46"/>
  <c r="W60"/>
  <c r="S46"/>
  <c r="N21"/>
  <c r="T35"/>
  <c r="U35" s="1"/>
  <c r="T32"/>
  <c r="U32" s="1"/>
  <c r="V34"/>
  <c r="V33"/>
  <c r="M62"/>
  <c r="N62" s="1"/>
  <c r="M61"/>
  <c r="N61" s="1"/>
  <c r="M63"/>
  <c r="N63" s="1"/>
  <c r="T20"/>
  <c r="T21" s="1"/>
  <c r="T22"/>
  <c r="U22" s="1"/>
  <c r="T26"/>
  <c r="U26" s="1"/>
  <c r="T37"/>
  <c r="U37" s="1"/>
  <c r="U20" l="1"/>
  <c r="U21" s="1"/>
  <c r="W61"/>
  <c r="W62"/>
  <c r="W63"/>
  <c r="V35"/>
  <c r="T36"/>
  <c r="T31"/>
  <c r="U31"/>
  <c r="T25"/>
  <c r="U25"/>
  <c r="M64"/>
  <c r="N64" s="1"/>
  <c r="W64" l="1"/>
  <c r="U36"/>
  <c r="V37"/>
  <c r="V26"/>
  <c r="V31" s="1"/>
  <c r="M65"/>
  <c r="N65" s="1"/>
  <c r="W65" l="1"/>
  <c r="T38"/>
  <c r="U38" s="1"/>
  <c r="V20"/>
  <c r="V21" s="1"/>
  <c r="V22"/>
  <c r="V25" s="1"/>
  <c r="V32"/>
  <c r="V36" s="1"/>
  <c r="M66"/>
  <c r="N66" s="1"/>
  <c r="W66" l="1"/>
  <c r="W67" s="1"/>
  <c r="N67"/>
  <c r="V38"/>
  <c r="M67"/>
  <c r="T39" l="1"/>
  <c r="U39" s="1"/>
  <c r="M68"/>
  <c r="N68" s="1"/>
  <c r="S68" l="1"/>
  <c r="S71" s="1"/>
  <c r="W68"/>
  <c r="W71" s="1"/>
  <c r="N71"/>
  <c r="T40"/>
  <c r="U40"/>
  <c r="V39" l="1"/>
  <c r="V40" s="1"/>
  <c r="T41"/>
  <c r="U41" s="1"/>
  <c r="M71"/>
  <c r="M72" l="1"/>
  <c r="N72" s="1"/>
  <c r="S72" l="1"/>
  <c r="S75" s="1"/>
  <c r="W72"/>
  <c r="T42"/>
  <c r="U42" s="1"/>
  <c r="V41"/>
  <c r="M74"/>
  <c r="N74" s="1"/>
  <c r="N75" l="1"/>
  <c r="W74"/>
  <c r="W75" s="1"/>
  <c r="V42"/>
  <c r="T43"/>
  <c r="U43" s="1"/>
  <c r="M75"/>
  <c r="V43" l="1"/>
  <c r="M79"/>
  <c r="N79" s="1"/>
  <c r="M76"/>
  <c r="N76" s="1"/>
  <c r="W79" l="1"/>
  <c r="W76"/>
  <c r="N80"/>
  <c r="T44"/>
  <c r="U44" s="1"/>
  <c r="M80"/>
  <c r="M81"/>
  <c r="N81" s="1"/>
  <c r="V44" l="1"/>
  <c r="W80"/>
  <c r="T45"/>
  <c r="U45" s="1"/>
  <c r="M82"/>
  <c r="N82" s="1"/>
  <c r="U46" l="1"/>
  <c r="T46"/>
  <c r="V45"/>
  <c r="V46" s="1"/>
  <c r="N83" l="1"/>
  <c r="T47"/>
  <c r="U47" s="1"/>
  <c r="M83"/>
  <c r="V47" l="1"/>
  <c r="T48"/>
  <c r="U48" s="1"/>
  <c r="M84"/>
  <c r="N84" s="1"/>
  <c r="W84" s="1"/>
  <c r="W85" s="1"/>
  <c r="N85" l="1"/>
  <c r="V48"/>
  <c r="T49"/>
  <c r="U49" s="1"/>
  <c r="M85"/>
  <c r="M86"/>
  <c r="N86" s="1"/>
  <c r="O84"/>
  <c r="O85" s="1"/>
  <c r="W86" l="1"/>
  <c r="T50"/>
  <c r="U50" s="1"/>
  <c r="O86"/>
  <c r="O90" s="1"/>
  <c r="V50" l="1"/>
  <c r="V49"/>
  <c r="T53"/>
  <c r="U53" s="1"/>
  <c r="M88"/>
  <c r="N88" s="1"/>
  <c r="W88" l="1"/>
  <c r="V53"/>
  <c r="T54"/>
  <c r="U54" s="1"/>
  <c r="M89"/>
  <c r="N89" s="1"/>
  <c r="W89" l="1"/>
  <c r="W90" s="1"/>
  <c r="N90"/>
  <c r="V54"/>
  <c r="T55"/>
  <c r="M90"/>
  <c r="M91"/>
  <c r="N91" s="1"/>
  <c r="U55" l="1"/>
  <c r="U56" s="1"/>
  <c r="T56"/>
  <c r="T57"/>
  <c r="U57" s="1"/>
  <c r="M92"/>
  <c r="N92" s="1"/>
  <c r="O91"/>
  <c r="O94" s="1"/>
  <c r="V55" l="1"/>
  <c r="V56" s="1"/>
  <c r="V57"/>
  <c r="T58"/>
  <c r="M93"/>
  <c r="N93" s="1"/>
  <c r="U58" l="1"/>
  <c r="U59" s="1"/>
  <c r="N94"/>
  <c r="T60"/>
  <c r="U60" s="1"/>
  <c r="T59"/>
  <c r="M94"/>
  <c r="V58" l="1"/>
  <c r="V59" s="1"/>
  <c r="T61"/>
  <c r="U61" s="1"/>
  <c r="M98"/>
  <c r="N98" s="1"/>
  <c r="W98" s="1"/>
  <c r="M95"/>
  <c r="N95" s="1"/>
  <c r="W95" s="1"/>
  <c r="W99" l="1"/>
  <c r="N99"/>
  <c r="V61"/>
  <c r="V60"/>
  <c r="T62"/>
  <c r="U62" s="1"/>
  <c r="M99"/>
  <c r="T63" l="1"/>
  <c r="U63" s="1"/>
  <c r="M102"/>
  <c r="N102" s="1"/>
  <c r="M100"/>
  <c r="N100" s="1"/>
  <c r="M101"/>
  <c r="N101" s="1"/>
  <c r="W101" l="1"/>
  <c r="W102"/>
  <c r="W100"/>
  <c r="V63"/>
  <c r="V62"/>
  <c r="T64"/>
  <c r="U64" s="1"/>
  <c r="M105"/>
  <c r="N105" s="1"/>
  <c r="W105" l="1"/>
  <c r="T65"/>
  <c r="U65" s="1"/>
  <c r="M106"/>
  <c r="N106" s="1"/>
  <c r="W106" l="1"/>
  <c r="V65"/>
  <c r="T66"/>
  <c r="V64"/>
  <c r="M108"/>
  <c r="N108" s="1"/>
  <c r="M107"/>
  <c r="N107" s="1"/>
  <c r="U66" l="1"/>
  <c r="U67" s="1"/>
  <c r="W108"/>
  <c r="W107"/>
  <c r="T67"/>
  <c r="T68"/>
  <c r="M109"/>
  <c r="N109" s="1"/>
  <c r="N110" l="1"/>
  <c r="W109"/>
  <c r="W110" s="1"/>
  <c r="V66"/>
  <c r="V67" s="1"/>
  <c r="T69"/>
  <c r="U69" s="1"/>
  <c r="M110"/>
  <c r="V68" l="1"/>
  <c r="V69"/>
  <c r="T70"/>
  <c r="M111"/>
  <c r="N111" s="1"/>
  <c r="U70" l="1"/>
  <c r="V70" s="1"/>
  <c r="V71" s="1"/>
  <c r="S111"/>
  <c r="W111"/>
  <c r="T71"/>
  <c r="T72"/>
  <c r="O111"/>
  <c r="O113" s="1"/>
  <c r="M112"/>
  <c r="N112" s="1"/>
  <c r="U71" l="1"/>
  <c r="S112"/>
  <c r="S113" s="1"/>
  <c r="W112"/>
  <c r="W113" s="1"/>
  <c r="N113"/>
  <c r="T73"/>
  <c r="U73" s="1"/>
  <c r="V72"/>
  <c r="M113"/>
  <c r="M116"/>
  <c r="N116" s="1"/>
  <c r="M114"/>
  <c r="N114" s="1"/>
  <c r="V73" l="1"/>
  <c r="T74"/>
  <c r="M117"/>
  <c r="N117" s="1"/>
  <c r="U74" l="1"/>
  <c r="U75" s="1"/>
  <c r="N118"/>
  <c r="T75"/>
  <c r="T76"/>
  <c r="M118"/>
  <c r="T79" l="1"/>
  <c r="V76"/>
  <c r="V74"/>
  <c r="V75" s="1"/>
  <c r="M120"/>
  <c r="N120" s="1"/>
  <c r="M119"/>
  <c r="N119" s="1"/>
  <c r="U79" l="1"/>
  <c r="V79" s="1"/>
  <c r="V80" s="1"/>
  <c r="W120"/>
  <c r="W119"/>
  <c r="T80"/>
  <c r="T81"/>
  <c r="U81" s="1"/>
  <c r="O119"/>
  <c r="O122" s="1"/>
  <c r="M123"/>
  <c r="N123" s="1"/>
  <c r="W123" s="1"/>
  <c r="W124" s="1"/>
  <c r="N122"/>
  <c r="U80" l="1"/>
  <c r="W122"/>
  <c r="N124"/>
  <c r="T82"/>
  <c r="U82" s="1"/>
  <c r="V81"/>
  <c r="M124"/>
  <c r="M122"/>
  <c r="M125"/>
  <c r="N125" s="1"/>
  <c r="W125" l="1"/>
  <c r="V82"/>
  <c r="M127"/>
  <c r="N127" s="1"/>
  <c r="M126"/>
  <c r="N126" s="1"/>
  <c r="W127" l="1"/>
  <c r="W126"/>
  <c r="M130"/>
  <c r="N130" s="1"/>
  <c r="M129"/>
  <c r="N129" s="1"/>
  <c r="M128"/>
  <c r="N128" s="1"/>
  <c r="V83" l="1"/>
  <c r="W130"/>
  <c r="W129"/>
  <c r="W128"/>
  <c r="T84"/>
  <c r="T83"/>
  <c r="M132"/>
  <c r="N132" s="1"/>
  <c r="M131"/>
  <c r="N131" s="1"/>
  <c r="U83" l="1"/>
  <c r="U84"/>
  <c r="U85" s="1"/>
  <c r="W131"/>
  <c r="W132"/>
  <c r="T85"/>
  <c r="T86"/>
  <c r="U86" s="1"/>
  <c r="M139"/>
  <c r="N139" s="1"/>
  <c r="M137"/>
  <c r="N137" s="1"/>
  <c r="M133"/>
  <c r="N133" s="1"/>
  <c r="W137" l="1"/>
  <c r="W133"/>
  <c r="N138"/>
  <c r="V84"/>
  <c r="V85" s="1"/>
  <c r="M138"/>
  <c r="M142"/>
  <c r="N142" s="1"/>
  <c r="M140"/>
  <c r="N140" s="1"/>
  <c r="W138" l="1"/>
  <c r="N143"/>
  <c r="V86"/>
  <c r="T87"/>
  <c r="U87" s="1"/>
  <c r="M143"/>
  <c r="M146"/>
  <c r="N146" s="1"/>
  <c r="M144"/>
  <c r="N144" s="1"/>
  <c r="W144" l="1"/>
  <c r="W146"/>
  <c r="N147"/>
  <c r="T88"/>
  <c r="U88" s="1"/>
  <c r="M147"/>
  <c r="M148"/>
  <c r="N148" s="1"/>
  <c r="W148" s="1"/>
  <c r="W147" l="1"/>
  <c r="V88"/>
  <c r="T89"/>
  <c r="V87"/>
  <c r="M149"/>
  <c r="N149" s="1"/>
  <c r="W149" s="1"/>
  <c r="U89" l="1"/>
  <c r="V89" s="1"/>
  <c r="V90" s="1"/>
  <c r="T90"/>
  <c r="T91"/>
  <c r="U91" s="1"/>
  <c r="M150"/>
  <c r="N150" s="1"/>
  <c r="W150" s="1"/>
  <c r="U90" l="1"/>
  <c r="T92"/>
  <c r="U92" s="1"/>
  <c r="M153"/>
  <c r="N153" s="1"/>
  <c r="W153" s="1"/>
  <c r="M151"/>
  <c r="N151" s="1"/>
  <c r="W151" s="1"/>
  <c r="M152"/>
  <c r="N152" s="1"/>
  <c r="W152" s="1"/>
  <c r="V92" l="1"/>
  <c r="T93"/>
  <c r="V91"/>
  <c r="M155"/>
  <c r="N155" s="1"/>
  <c r="W155" s="1"/>
  <c r="M154"/>
  <c r="N154" s="1"/>
  <c r="W154" s="1"/>
  <c r="U93" l="1"/>
  <c r="V93" s="1"/>
  <c r="V94" s="1"/>
  <c r="T94"/>
  <c r="M158"/>
  <c r="N158" s="1"/>
  <c r="W158" s="1"/>
  <c r="W159" s="1"/>
  <c r="W196" s="1"/>
  <c r="U94" l="1"/>
  <c r="N159"/>
  <c r="T95"/>
  <c r="U95" s="1"/>
  <c r="M159"/>
  <c r="T98" l="1"/>
  <c r="M160"/>
  <c r="N160" l="1"/>
  <c r="O160"/>
  <c r="O163" s="1"/>
  <c r="U98"/>
  <c r="U99" s="1"/>
  <c r="T99"/>
  <c r="T100"/>
  <c r="U100" s="1"/>
  <c r="V95"/>
  <c r="M161"/>
  <c r="N161" s="1"/>
  <c r="V98" l="1"/>
  <c r="V99" s="1"/>
  <c r="T101"/>
  <c r="U101" s="1"/>
  <c r="M162"/>
  <c r="N162" s="1"/>
  <c r="N163" l="1"/>
  <c r="V101"/>
  <c r="T102"/>
  <c r="U102" s="1"/>
  <c r="V100"/>
  <c r="M163"/>
  <c r="V102" l="1"/>
  <c r="T105"/>
  <c r="U105" s="1"/>
  <c r="M167"/>
  <c r="N167" s="1"/>
  <c r="S167" l="1"/>
  <c r="V105"/>
  <c r="T106"/>
  <c r="U106" s="1"/>
  <c r="M168"/>
  <c r="N168" s="1"/>
  <c r="S168" l="1"/>
  <c r="V106"/>
  <c r="T107"/>
  <c r="U107" s="1"/>
  <c r="M169"/>
  <c r="N169" s="1"/>
  <c r="V107" l="1"/>
  <c r="T108"/>
  <c r="U108" s="1"/>
  <c r="M171"/>
  <c r="N171" s="1"/>
  <c r="M170"/>
  <c r="N170" s="1"/>
  <c r="S170" l="1"/>
  <c r="S171"/>
  <c r="V108"/>
  <c r="T109"/>
  <c r="M175"/>
  <c r="N175" s="1"/>
  <c r="M174"/>
  <c r="N174" s="1"/>
  <c r="U109" l="1"/>
  <c r="U110" s="1"/>
  <c r="S175"/>
  <c r="S174"/>
  <c r="N176"/>
  <c r="T111"/>
  <c r="U111" s="1"/>
  <c r="T110"/>
  <c r="M176"/>
  <c r="S176" l="1"/>
  <c r="S196" s="1"/>
  <c r="V109"/>
  <c r="V110" s="1"/>
  <c r="V111" l="1"/>
  <c r="T112"/>
  <c r="U112" l="1"/>
  <c r="U113" s="1"/>
  <c r="T114"/>
  <c r="U114" s="1"/>
  <c r="T113"/>
  <c r="T115" l="1"/>
  <c r="U115" s="1"/>
  <c r="V112"/>
  <c r="V113" s="1"/>
  <c r="M182"/>
  <c r="N182" s="1"/>
  <c r="M181"/>
  <c r="N181" s="1"/>
  <c r="V115" l="1"/>
  <c r="V114"/>
  <c r="T116"/>
  <c r="U116" s="1"/>
  <c r="M184"/>
  <c r="N184" s="1"/>
  <c r="M183"/>
  <c r="N183" s="1"/>
  <c r="V116" l="1"/>
  <c r="T117"/>
  <c r="M185"/>
  <c r="N185" s="1"/>
  <c r="U117" l="1"/>
  <c r="U118" s="1"/>
  <c r="T119"/>
  <c r="U119" s="1"/>
  <c r="T118"/>
  <c r="M187"/>
  <c r="N187" s="1"/>
  <c r="M186"/>
  <c r="N186" s="1"/>
  <c r="V117" l="1"/>
  <c r="V118" s="1"/>
  <c r="V119"/>
  <c r="M188"/>
  <c r="N188" s="1"/>
  <c r="M189"/>
  <c r="N189" s="1"/>
  <c r="T120" l="1"/>
  <c r="U120" s="1"/>
  <c r="M191"/>
  <c r="N191" s="1"/>
  <c r="M190"/>
  <c r="N190" s="1"/>
  <c r="U122" l="1"/>
  <c r="V120"/>
  <c r="M193"/>
  <c r="N193" s="1"/>
  <c r="T123" l="1"/>
  <c r="V122"/>
  <c r="T122"/>
  <c r="M192"/>
  <c r="N192" s="1"/>
  <c r="U123" l="1"/>
  <c r="U124" s="1"/>
  <c r="T124"/>
  <c r="T125"/>
  <c r="U125" s="1"/>
  <c r="M194"/>
  <c r="N194" s="1"/>
  <c r="M195" l="1"/>
  <c r="T126"/>
  <c r="U126" s="1"/>
  <c r="V123"/>
  <c r="V124" s="1"/>
  <c r="N195" l="1"/>
  <c r="N196" s="1"/>
  <c r="V126"/>
  <c r="T127"/>
  <c r="U127" s="1"/>
  <c r="V125"/>
  <c r="T128" l="1"/>
  <c r="U128" s="1"/>
  <c r="V128" l="1"/>
  <c r="T129"/>
  <c r="U129" s="1"/>
  <c r="V127"/>
  <c r="V129" l="1"/>
  <c r="T130"/>
  <c r="U130" s="1"/>
  <c r="T131" l="1"/>
  <c r="U131" s="1"/>
  <c r="V131" l="1"/>
  <c r="T132"/>
  <c r="U132" s="1"/>
  <c r="V130"/>
  <c r="V132" l="1"/>
  <c r="T133"/>
  <c r="U133" s="1"/>
  <c r="V133" l="1"/>
  <c r="T137"/>
  <c r="U137" l="1"/>
  <c r="U138" s="1"/>
  <c r="T139"/>
  <c r="U139" s="1"/>
  <c r="T138"/>
  <c r="T140" l="1"/>
  <c r="U140" s="1"/>
  <c r="V137"/>
  <c r="V138" s="1"/>
  <c r="V140" l="1"/>
  <c r="T142"/>
  <c r="V139"/>
  <c r="U143" l="1"/>
  <c r="U142"/>
  <c r="T144"/>
  <c r="U144" s="1"/>
  <c r="T143"/>
  <c r="V144" l="1"/>
  <c r="V142"/>
  <c r="V143" s="1"/>
  <c r="T145"/>
  <c r="U145" s="1"/>
  <c r="V145" l="1"/>
  <c r="T146"/>
  <c r="U146" l="1"/>
  <c r="V146" s="1"/>
  <c r="V147" s="1"/>
  <c r="T148"/>
  <c r="U148" s="1"/>
  <c r="T147"/>
  <c r="U147" l="1"/>
  <c r="V148"/>
  <c r="T149"/>
  <c r="U149" s="1"/>
  <c r="V149" l="1"/>
  <c r="T150"/>
  <c r="U150" s="1"/>
  <c r="V150" l="1"/>
  <c r="T151"/>
  <c r="U151" s="1"/>
  <c r="T152" l="1"/>
  <c r="U152" s="1"/>
  <c r="V151"/>
  <c r="V152" l="1"/>
  <c r="T153"/>
  <c r="U153" s="1"/>
  <c r="V153" l="1"/>
  <c r="T154"/>
  <c r="U154" s="1"/>
  <c r="V154" l="1"/>
  <c r="T155"/>
  <c r="U155" s="1"/>
  <c r="T158" l="1"/>
  <c r="V155"/>
  <c r="U158" l="1"/>
  <c r="U159" s="1"/>
  <c r="T160"/>
  <c r="U160" s="1"/>
  <c r="T159"/>
  <c r="T161" l="1"/>
  <c r="U161" s="1"/>
  <c r="V158"/>
  <c r="V159" s="1"/>
  <c r="V160"/>
  <c r="V161" l="1"/>
  <c r="T162" l="1"/>
  <c r="U162" l="1"/>
  <c r="U163" s="1"/>
  <c r="T167"/>
  <c r="U167" s="1"/>
  <c r="T163"/>
  <c r="T168" l="1"/>
  <c r="U168" s="1"/>
  <c r="V162"/>
  <c r="V163" s="1"/>
  <c r="V168" l="1"/>
  <c r="T169"/>
  <c r="U169" s="1"/>
  <c r="V167"/>
  <c r="T170" l="1"/>
  <c r="U170" s="1"/>
  <c r="V170" l="1"/>
  <c r="T171"/>
  <c r="U171" s="1"/>
  <c r="V169"/>
  <c r="V171" l="1"/>
  <c r="T174"/>
  <c r="U174" s="1"/>
  <c r="V174" l="1"/>
  <c r="T175"/>
  <c r="U175" l="1"/>
  <c r="U176" s="1"/>
  <c r="T176"/>
  <c r="V175" l="1"/>
  <c r="V176" s="1"/>
  <c r="T181" l="1"/>
  <c r="U181" s="1"/>
  <c r="V181" l="1"/>
  <c r="T182"/>
  <c r="U182" s="1"/>
  <c r="V182" l="1"/>
  <c r="T183"/>
  <c r="U183" s="1"/>
  <c r="V183" l="1"/>
  <c r="T184"/>
  <c r="U184" s="1"/>
  <c r="V184" l="1"/>
  <c r="T185"/>
  <c r="U185" s="1"/>
  <c r="V185" l="1"/>
  <c r="T186"/>
  <c r="U186" s="1"/>
  <c r="V186" l="1"/>
  <c r="T187"/>
  <c r="U187" s="1"/>
  <c r="V187" l="1"/>
  <c r="T188"/>
  <c r="U188" s="1"/>
  <c r="V188" l="1"/>
  <c r="T189"/>
  <c r="U189" s="1"/>
  <c r="V189" l="1"/>
  <c r="T190"/>
  <c r="U190" s="1"/>
  <c r="V190" l="1"/>
  <c r="T191"/>
  <c r="U191" s="1"/>
  <c r="V191" l="1"/>
  <c r="T192" l="1"/>
  <c r="U192" s="1"/>
  <c r="V192" l="1"/>
  <c r="T193"/>
  <c r="U193" s="1"/>
  <c r="V193" l="1"/>
  <c r="T194"/>
  <c r="U194" s="1"/>
  <c r="V194" l="1"/>
  <c r="V195" l="1"/>
  <c r="V196" s="1"/>
  <c r="T195"/>
  <c r="T196" s="1"/>
  <c r="U195" l="1"/>
  <c r="U196" s="1"/>
</calcChain>
</file>

<file path=xl/sharedStrings.xml><?xml version="1.0" encoding="utf-8"?>
<sst xmlns="http://schemas.openxmlformats.org/spreadsheetml/2006/main" count="1164" uniqueCount="265">
  <si>
    <t>УТВЕРЖДАЮ</t>
  </si>
  <si>
    <t xml:space="preserve">   </t>
  </si>
  <si>
    <t>Карагандинской области</t>
  </si>
  <si>
    <t>Количество учащихся</t>
  </si>
  <si>
    <t>Число групп</t>
  </si>
  <si>
    <t>Общее число часов по учебному плану</t>
  </si>
  <si>
    <t>№</t>
  </si>
  <si>
    <t>Ф.И.О. преподавателей</t>
  </si>
  <si>
    <t>занимаемая должность</t>
  </si>
  <si>
    <t>образование</t>
  </si>
  <si>
    <t>стаж</t>
  </si>
  <si>
    <t>коэф</t>
  </si>
  <si>
    <t>должностной оклад</t>
  </si>
  <si>
    <t>категория преподавателя</t>
  </si>
  <si>
    <t>наименование предметов</t>
  </si>
  <si>
    <t>кол-во часов в год</t>
  </si>
  <si>
    <t>кол пед ставок</t>
  </si>
  <si>
    <t>зарплата по пед ставке</t>
  </si>
  <si>
    <t>за проверку тетрадей</t>
  </si>
  <si>
    <t>препод</t>
  </si>
  <si>
    <t>высшее</t>
  </si>
  <si>
    <t>В\К</t>
  </si>
  <si>
    <t>итого</t>
  </si>
  <si>
    <t>физика</t>
  </si>
  <si>
    <t>Ковалева Елена Федоровна</t>
  </si>
  <si>
    <t>препод.</t>
  </si>
  <si>
    <t>экзамен</t>
  </si>
  <si>
    <t>Базарова Ляззат Есимовна</t>
  </si>
  <si>
    <t>зам.дир. по УР</t>
  </si>
  <si>
    <t>Вакансия</t>
  </si>
  <si>
    <t>директор</t>
  </si>
  <si>
    <t>Зуев Валерий Федорович</t>
  </si>
  <si>
    <t>Плисс Светлана Васильевна</t>
  </si>
  <si>
    <t>Чернов  Олег Игоревич</t>
  </si>
  <si>
    <t>химия</t>
  </si>
  <si>
    <t>биология</t>
  </si>
  <si>
    <t>охрана труда</t>
  </si>
  <si>
    <t>ОБД</t>
  </si>
  <si>
    <t>Троценко Елена Леонидовна</t>
  </si>
  <si>
    <t>ЛПЗ</t>
  </si>
  <si>
    <t>черчение</t>
  </si>
  <si>
    <t>всего</t>
  </si>
  <si>
    <t>Зам.директора по УПР</t>
  </si>
  <si>
    <t>Зам.директора по УР</t>
  </si>
  <si>
    <t>Базарова Л.Е.</t>
  </si>
  <si>
    <t xml:space="preserve">Главный бухгалтер </t>
  </si>
  <si>
    <t>Председатель ПК</t>
  </si>
  <si>
    <t>информатика</t>
  </si>
  <si>
    <t>консультации</t>
  </si>
  <si>
    <t>география</t>
  </si>
  <si>
    <t>Черябкин Юрий Андреевич</t>
  </si>
  <si>
    <t>Зам по УВР</t>
  </si>
  <si>
    <t>экзамены</t>
  </si>
  <si>
    <t>мастер п/о</t>
  </si>
  <si>
    <t>Байсаринов Ергали Вахитович</t>
  </si>
  <si>
    <t>Бейникова Анна Васильевна</t>
  </si>
  <si>
    <t>1/к</t>
  </si>
  <si>
    <t>Пушечникова Ольга Павловна</t>
  </si>
  <si>
    <t>товароведение</t>
  </si>
  <si>
    <t>Шакирова Танзиля Артикваевна</t>
  </si>
  <si>
    <t>КГУ "Карагандинский агротехнический колледж" управления образования Карагандинской области</t>
  </si>
  <si>
    <t>Кротова Л.А.</t>
  </si>
  <si>
    <t>физ.культура</t>
  </si>
  <si>
    <t>Пронина Надежда Николаевна</t>
  </si>
  <si>
    <t>делопроиз.на каз.яз</t>
  </si>
  <si>
    <t>устройство автомобилей</t>
  </si>
  <si>
    <t>Алтыбекова Сауле Тохташевна</t>
  </si>
  <si>
    <t xml:space="preserve">экзамен </t>
  </si>
  <si>
    <t>история  Каза-на</t>
  </si>
  <si>
    <t>английский язык</t>
  </si>
  <si>
    <t>основы агрономии</t>
  </si>
  <si>
    <t>ТО и ремонт машин</t>
  </si>
  <si>
    <t>проф. английский язык</t>
  </si>
  <si>
    <t>Самопознание-факультатив</t>
  </si>
  <si>
    <t>всемирная история</t>
  </si>
  <si>
    <t>пособие на оздоровление</t>
  </si>
  <si>
    <t>Байсаринова Толкын Абаевна</t>
  </si>
  <si>
    <t>электрооборудование</t>
  </si>
  <si>
    <t>Черябкина И.П.</t>
  </si>
  <si>
    <t>казахский язык и литература</t>
  </si>
  <si>
    <t>ОБД и ПДД (факультатив)</t>
  </si>
  <si>
    <t>организатор НВП</t>
  </si>
  <si>
    <t>звено / ступень</t>
  </si>
  <si>
    <t>В1-4</t>
  </si>
  <si>
    <t xml:space="preserve">месячный фонд зарплаты </t>
  </si>
  <si>
    <t>надбака 10% к  ДО</t>
  </si>
  <si>
    <t>оборудование предп-тий питания</t>
  </si>
  <si>
    <t>устройство тракторов</t>
  </si>
  <si>
    <t>резерв времени</t>
  </si>
  <si>
    <t xml:space="preserve">ИТОГО  годовой фонд зарплаты </t>
  </si>
  <si>
    <t>торговые вычисления</t>
  </si>
  <si>
    <t>технология металлов</t>
  </si>
  <si>
    <t>СОГЛАСОВАНО</t>
  </si>
  <si>
    <t>Директор КГУ "Карагандинский агротехнический колледж"</t>
  </si>
  <si>
    <t>________________________________________Ибраев М.К.</t>
  </si>
  <si>
    <t>Математика</t>
  </si>
  <si>
    <t>профессиональный каз.яз</t>
  </si>
  <si>
    <t>Сембаева Айгул Амантаевна</t>
  </si>
  <si>
    <t>2/к</t>
  </si>
  <si>
    <t>факультатив "мое здоровье"</t>
  </si>
  <si>
    <t>Полевые сборы</t>
  </si>
  <si>
    <t>основы предпринимательской деятельности</t>
  </si>
  <si>
    <t>Ибраев Манарбек Каратаевич</t>
  </si>
  <si>
    <t>промежуточная аттестация</t>
  </si>
  <si>
    <t>препод/совмест</t>
  </si>
  <si>
    <t>Тенизбаева Менслу Мендигалиевна</t>
  </si>
  <si>
    <t>русская  литература</t>
  </si>
  <si>
    <t xml:space="preserve">русский язык </t>
  </si>
  <si>
    <t>каз.яз и литература</t>
  </si>
  <si>
    <t>профессионнальный  каз.яз</t>
  </si>
  <si>
    <t>зам.директора</t>
  </si>
  <si>
    <t>слесарно-ремонтное дело</t>
  </si>
  <si>
    <t>основы электротехники</t>
  </si>
  <si>
    <t>НВ и ТП</t>
  </si>
  <si>
    <t>основы технической механики</t>
  </si>
  <si>
    <t>факультатив "пищевая химия"</t>
  </si>
  <si>
    <t>Коровина Наталья Нуркеновна</t>
  </si>
  <si>
    <t>ОТ и окружающей среды</t>
  </si>
  <si>
    <t>ОТ и ТБ</t>
  </si>
  <si>
    <t>ТО и ремонт  автотранспорта</t>
  </si>
  <si>
    <t>ремонт автотранспорта</t>
  </si>
  <si>
    <t>средства и технологии</t>
  </si>
  <si>
    <t>ТП и подача коктейлей</t>
  </si>
  <si>
    <t>организация обслуживания посет</t>
  </si>
  <si>
    <t>проф эстетика и дизайн</t>
  </si>
  <si>
    <t>основы экономики</t>
  </si>
  <si>
    <t>председатель экзам.комиссии</t>
  </si>
  <si>
    <t>прикладная информатика</t>
  </si>
  <si>
    <t>тракторы и автомобили</t>
  </si>
  <si>
    <t>ТБ, противопожарные</t>
  </si>
  <si>
    <t>Жумадильдин Алишер Мейржанович</t>
  </si>
  <si>
    <t>факультатив новая техника</t>
  </si>
  <si>
    <t>робототехника</t>
  </si>
  <si>
    <t>зеленая экономика</t>
  </si>
  <si>
    <t>IT-информационные технологии</t>
  </si>
  <si>
    <t>итоговая аттестация</t>
  </si>
  <si>
    <t>применение эл.энергии в с/х</t>
  </si>
  <si>
    <t>Коровина Н.Н.</t>
  </si>
  <si>
    <t>за классное руководство 50% от БДО</t>
  </si>
  <si>
    <t>за кабинет 25% от БДО</t>
  </si>
  <si>
    <t xml:space="preserve"> по программе 024 " Подготовка специалистов в организиях технического профессионального образования  "</t>
  </si>
  <si>
    <t>программа 052 - "Повышение квалификации, подготовка и переподготовка кадров в рамках Программы развития продуктивной занятости  и массового предпринимательства на 2017-2021 годы "Еңбек"</t>
  </si>
  <si>
    <t>категория препод-ля</t>
  </si>
  <si>
    <t>надбавки</t>
  </si>
  <si>
    <t xml:space="preserve">месячный фонд зарплаты тенге </t>
  </si>
  <si>
    <t>годовой фонд зарплаты тыс.тг.</t>
  </si>
  <si>
    <t>пособие на оздоровление тенге</t>
  </si>
  <si>
    <t>за классное руководство</t>
  </si>
  <si>
    <t>за кабинет</t>
  </si>
  <si>
    <t>ассистирование математ</t>
  </si>
  <si>
    <t>русская литература</t>
  </si>
  <si>
    <t>История Казахстана</t>
  </si>
  <si>
    <t>Экзамен</t>
  </si>
  <si>
    <t>НВТП</t>
  </si>
  <si>
    <t>полевые сборы</t>
  </si>
  <si>
    <t xml:space="preserve"> физ.культура</t>
  </si>
  <si>
    <t>математика</t>
  </si>
  <si>
    <t>проф.английский язык</t>
  </si>
  <si>
    <t>спецтехнология</t>
  </si>
  <si>
    <t>произ-во сварных конструкций</t>
  </si>
  <si>
    <t>основы предприн.деят-ти</t>
  </si>
  <si>
    <t>математика и сварка</t>
  </si>
  <si>
    <t>Алтыбекова Сауле Тохташавна</t>
  </si>
  <si>
    <t>психология и проф.этика</t>
  </si>
  <si>
    <t>ОТ и основы пром.экологии</t>
  </si>
  <si>
    <t>электротехника</t>
  </si>
  <si>
    <t>соврем.свароч.оборудование</t>
  </si>
  <si>
    <t>соврем.техн.электрогаз</t>
  </si>
  <si>
    <t>сборка и сварка конструкций</t>
  </si>
  <si>
    <t>материаловедение</t>
  </si>
  <si>
    <t>основы проектной деят-ти</t>
  </si>
  <si>
    <t>IT-информ.технологии</t>
  </si>
  <si>
    <t>робот и робот.систем</t>
  </si>
  <si>
    <t>Промежуточная аттестация</t>
  </si>
  <si>
    <t>ТАРИФИКАЦИОННЫЙ СПИСОК</t>
  </si>
  <si>
    <t>за квал категорию</t>
  </si>
  <si>
    <t>исследоват</t>
  </si>
  <si>
    <t>препод совм.</t>
  </si>
  <si>
    <t>препод, совмест</t>
  </si>
  <si>
    <t>Аукенова Назгуль Маданияровна</t>
  </si>
  <si>
    <t>Бекбергенов Асет Игликович</t>
  </si>
  <si>
    <t>делопроизводство на гос.языке</t>
  </si>
  <si>
    <t>проф.каз.яз</t>
  </si>
  <si>
    <t>ассистирование каз.яз</t>
  </si>
  <si>
    <t>Нурланбекова Майра Катшыбековна</t>
  </si>
  <si>
    <t>Всемирная история факультатив</t>
  </si>
  <si>
    <t>Селиванова Надежда Ивановна</t>
  </si>
  <si>
    <t>химия и сварка факультатив</t>
  </si>
  <si>
    <t>Джангалиева Карлгаш Карекешевна</t>
  </si>
  <si>
    <t>модератор</t>
  </si>
  <si>
    <t>моё здоровье факультатив</t>
  </si>
  <si>
    <t>Едебеков Жанат Оразбекович</t>
  </si>
  <si>
    <t>Нямцу Сая Ивановна</t>
  </si>
  <si>
    <t>основы автоматизации свар.производства</t>
  </si>
  <si>
    <t>дефектоскопия сварных швов</t>
  </si>
  <si>
    <t xml:space="preserve">зам.директора </t>
  </si>
  <si>
    <t>самопознание</t>
  </si>
  <si>
    <t>Адамбай Аижан Серікқызы</t>
  </si>
  <si>
    <t>основы метрологии</t>
  </si>
  <si>
    <t>сварка и сварные конструкции</t>
  </si>
  <si>
    <t>ИКТ</t>
  </si>
  <si>
    <t>Бижанова Арай Галиевна</t>
  </si>
  <si>
    <t>Психология и этика проф.деят</t>
  </si>
  <si>
    <t>этика делового общения</t>
  </si>
  <si>
    <t>религиоведение</t>
  </si>
  <si>
    <t>БМ 03,1 развитие физ.культуры</t>
  </si>
  <si>
    <t>факультатив "мое здоровье и валеология"</t>
  </si>
  <si>
    <t>Устройство трактора ЛПЗ</t>
  </si>
  <si>
    <t>осн.электроники с применением эл.энергии в с/х</t>
  </si>
  <si>
    <t>основы электротехники, электро оборудования автомобилей</t>
  </si>
  <si>
    <t>ТМР ЛПЗ</t>
  </si>
  <si>
    <t>технич.черчение</t>
  </si>
  <si>
    <t>ТО и ремонт машин ЛПЗ</t>
  </si>
  <si>
    <t>выполнение лакокрасочного покрытия кузова автомобилей</t>
  </si>
  <si>
    <t>диагностика автомобилей, техники и тракторов</t>
  </si>
  <si>
    <t>молярная работа</t>
  </si>
  <si>
    <t>история автотранспорта</t>
  </si>
  <si>
    <t>экология и транспорт</t>
  </si>
  <si>
    <t>консультации по практике</t>
  </si>
  <si>
    <t>оказание первой доврачебной  помощи пострадавшим при ДТП</t>
  </si>
  <si>
    <t>оказание первой  медицинской помощи</t>
  </si>
  <si>
    <t xml:space="preserve">ОБД и ПДД </t>
  </si>
  <si>
    <t>ПДД</t>
  </si>
  <si>
    <t>Тұрсынова Назым Тұрсынқызы</t>
  </si>
  <si>
    <t xml:space="preserve">Устройство и ТО транстортных средств </t>
  </si>
  <si>
    <t>с/х и оборудование  для животноводства</t>
  </si>
  <si>
    <t>технология механизированных работ</t>
  </si>
  <si>
    <t>Устройство и ТО транстортных средств и комбайнов</t>
  </si>
  <si>
    <t>технология   мучных кондитерских изделий</t>
  </si>
  <si>
    <t>технология приготовления пищи</t>
  </si>
  <si>
    <t>кулинарная характеристика блюд и напитков</t>
  </si>
  <si>
    <t>товары в с/х</t>
  </si>
  <si>
    <t>кухня народов мира</t>
  </si>
  <si>
    <t>искусство пекаря</t>
  </si>
  <si>
    <t>консультация</t>
  </si>
  <si>
    <t>экономика предприятий питания</t>
  </si>
  <si>
    <t>технология конструкций металлов и материаллов</t>
  </si>
  <si>
    <t>работа газовым пламенем для ремонта авто и тракторов</t>
  </si>
  <si>
    <t>основы предпринимательской деятельности-факультатив</t>
  </si>
  <si>
    <t>основы физиологии питания, санитарии и гигиены</t>
  </si>
  <si>
    <t>калькуляция и учет</t>
  </si>
  <si>
    <t>организация производства на предприятиях питания</t>
  </si>
  <si>
    <t>технология приготовления сложных кулинарных изделий</t>
  </si>
  <si>
    <t>религиоведение - факультатив</t>
  </si>
  <si>
    <t>история тракторов - факультатив</t>
  </si>
  <si>
    <t>робототехника - факультатив</t>
  </si>
  <si>
    <t>выполнение работ по восстановлению геометрии кузова автомобилей</t>
  </si>
  <si>
    <t>мед.подготовка</t>
  </si>
  <si>
    <t>Алина Бейбитгуль Жандырбаевна</t>
  </si>
  <si>
    <t>ассистирование по математике</t>
  </si>
  <si>
    <t>препод совм</t>
  </si>
  <si>
    <t>20,02</t>
  </si>
  <si>
    <t>методист</t>
  </si>
  <si>
    <t>эксперт</t>
  </si>
  <si>
    <t>НАДБАВКИ</t>
  </si>
  <si>
    <t>коэф*1,75</t>
  </si>
  <si>
    <t>коэф * 1,75</t>
  </si>
  <si>
    <t>И.О. заместителя руководителя управления образования</t>
  </si>
  <si>
    <t>_____________________________Б.С. Раимжанова</t>
  </si>
  <si>
    <t>" 05 "января  2022 г.</t>
  </si>
  <si>
    <t>" 05 " января 2022 г.</t>
  </si>
  <si>
    <t>" 05 " января  2022 г.</t>
  </si>
  <si>
    <t>" 05 "января   2022 г.</t>
  </si>
  <si>
    <t>за ведение внеурочных спортивных занятий</t>
  </si>
  <si>
    <t>физическая культура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</si>
</sst>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5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0" fillId="3" borderId="0" xfId="0" applyFill="1"/>
    <xf numFmtId="0" fontId="10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4" fillId="3" borderId="0" xfId="0" applyFont="1" applyFill="1"/>
    <xf numFmtId="0" fontId="3" fillId="3" borderId="0" xfId="0" applyFont="1" applyFill="1"/>
    <xf numFmtId="0" fontId="4" fillId="3" borderId="0" xfId="0" applyFont="1" applyFill="1" applyAlignment="1">
      <alignment vertical="center" wrapText="1"/>
    </xf>
    <xf numFmtId="0" fontId="5" fillId="3" borderId="0" xfId="0" applyFont="1" applyFill="1"/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" fontId="0" fillId="0" borderId="0" xfId="0" applyNumberFormat="1"/>
    <xf numFmtId="0" fontId="9" fillId="0" borderId="14" xfId="0" applyFont="1" applyFill="1" applyBorder="1" applyAlignment="1">
      <alignment horizontal="center" vertical="center" wrapText="1"/>
    </xf>
    <xf numFmtId="1" fontId="16" fillId="0" borderId="12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8" fillId="0" borderId="0" xfId="0" applyFont="1"/>
    <xf numFmtId="1" fontId="14" fillId="0" borderId="14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2" fontId="4" fillId="0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2" fontId="15" fillId="2" borderId="14" xfId="0" applyNumberFormat="1" applyFont="1" applyFill="1" applyBorder="1" applyAlignment="1">
      <alignment horizontal="center" vertical="center" wrapText="1"/>
    </xf>
    <xf numFmtId="2" fontId="15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22" fillId="0" borderId="0" xfId="0" applyFont="1"/>
    <xf numFmtId="0" fontId="24" fillId="0" borderId="0" xfId="0" applyFont="1"/>
    <xf numFmtId="2" fontId="15" fillId="2" borderId="12" xfId="0" applyNumberFormat="1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2" fontId="20" fillId="0" borderId="1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vertical="center"/>
    </xf>
    <xf numFmtId="0" fontId="4" fillId="0" borderId="14" xfId="0" applyFont="1" applyFill="1" applyBorder="1" applyAlignment="1">
      <alignment horizontal="left" vertical="center" wrapText="1"/>
    </xf>
    <xf numFmtId="0" fontId="8" fillId="0" borderId="0" xfId="0" applyFont="1" applyFill="1"/>
    <xf numFmtId="1" fontId="14" fillId="0" borderId="13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7" fillId="3" borderId="0" xfId="0" applyFont="1" applyFill="1"/>
    <xf numFmtId="49" fontId="4" fillId="0" borderId="1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2" fontId="20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2" fontId="20" fillId="5" borderId="14" xfId="0" applyNumberFormat="1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right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2" fontId="16" fillId="5" borderId="14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wrapText="1"/>
    </xf>
    <xf numFmtId="1" fontId="14" fillId="3" borderId="14" xfId="0" applyNumberFormat="1" applyFont="1" applyFill="1" applyBorder="1" applyAlignment="1">
      <alignment horizontal="center" vertical="center" wrapText="1"/>
    </xf>
    <xf numFmtId="1" fontId="14" fillId="3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1" fontId="21" fillId="0" borderId="17" xfId="0" applyNumberFormat="1" applyFont="1" applyFill="1" applyBorder="1" applyAlignment="1">
      <alignment horizontal="center" vertical="center"/>
    </xf>
    <xf numFmtId="1" fontId="17" fillId="0" borderId="17" xfId="0" applyNumberFormat="1" applyFont="1" applyFill="1" applyBorder="1"/>
    <xf numFmtId="1" fontId="13" fillId="0" borderId="17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1" fontId="16" fillId="5" borderId="6" xfId="0" applyNumberFormat="1" applyFont="1" applyFill="1" applyBorder="1" applyAlignment="1">
      <alignment horizontal="center" vertical="center"/>
    </xf>
    <xf numFmtId="2" fontId="16" fillId="5" borderId="6" xfId="0" applyNumberFormat="1" applyFont="1" applyFill="1" applyBorder="1" applyAlignment="1">
      <alignment horizontal="center" vertical="center"/>
    </xf>
    <xf numFmtId="0" fontId="0" fillId="5" borderId="0" xfId="0" applyFill="1"/>
    <xf numFmtId="0" fontId="8" fillId="5" borderId="14" xfId="0" applyFont="1" applyFill="1" applyBorder="1" applyAlignment="1">
      <alignment vertical="center"/>
    </xf>
    <xf numFmtId="1" fontId="16" fillId="5" borderId="14" xfId="0" applyNumberFormat="1" applyFont="1" applyFill="1" applyBorder="1" applyAlignment="1">
      <alignment horizontal="center" vertical="center"/>
    </xf>
    <xf numFmtId="2" fontId="16" fillId="5" borderId="14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1" fontId="4" fillId="0" borderId="12" xfId="0" applyNumberFormat="1" applyFont="1" applyFill="1" applyBorder="1" applyAlignment="1">
      <alignment horizontal="center" vertical="center" wrapText="1"/>
    </xf>
    <xf numFmtId="1" fontId="16" fillId="0" borderId="12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0" fillId="3" borderId="0" xfId="0" applyFont="1" applyFill="1"/>
    <xf numFmtId="0" fontId="8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9" fillId="0" borderId="0" xfId="0" applyFont="1"/>
    <xf numFmtId="0" fontId="30" fillId="0" borderId="0" xfId="0" applyFont="1"/>
    <xf numFmtId="0" fontId="4" fillId="0" borderId="0" xfId="0" applyFont="1" applyFill="1"/>
    <xf numFmtId="0" fontId="13" fillId="0" borderId="0" xfId="0" applyFont="1" applyFill="1"/>
    <xf numFmtId="0" fontId="31" fillId="0" borderId="0" xfId="0" applyFont="1"/>
    <xf numFmtId="0" fontId="0" fillId="0" borderId="0" xfId="0" applyAlignment="1">
      <alignment vertic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Border="1"/>
    <xf numFmtId="0" fontId="13" fillId="0" borderId="0" xfId="0" applyFont="1" applyFill="1" applyBorder="1"/>
    <xf numFmtId="0" fontId="13" fillId="3" borderId="1" xfId="0" applyFont="1" applyFill="1" applyBorder="1" applyAlignment="1">
      <alignment horizontal="center"/>
    </xf>
    <xf numFmtId="0" fontId="3" fillId="0" borderId="0" xfId="0" applyFont="1" applyBorder="1"/>
    <xf numFmtId="0" fontId="8" fillId="0" borderId="24" xfId="0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>
      <alignment horizontal="center" vertical="center"/>
    </xf>
    <xf numFmtId="1" fontId="14" fillId="0" borderId="14" xfId="0" applyNumberFormat="1" applyFont="1" applyFill="1" applyBorder="1" applyAlignment="1">
      <alignment vertical="center"/>
    </xf>
    <xf numFmtId="1" fontId="16" fillId="5" borderId="16" xfId="0" applyNumberFormat="1" applyFont="1" applyFill="1" applyBorder="1" applyAlignment="1">
      <alignment horizontal="center" vertical="center"/>
    </xf>
    <xf numFmtId="1" fontId="16" fillId="5" borderId="17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vertical="center"/>
    </xf>
    <xf numFmtId="0" fontId="20" fillId="4" borderId="14" xfId="0" applyFont="1" applyFill="1" applyBorder="1" applyAlignment="1">
      <alignment vertical="center"/>
    </xf>
    <xf numFmtId="0" fontId="0" fillId="4" borderId="0" xfId="0" applyFill="1"/>
    <xf numFmtId="0" fontId="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0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Fill="1"/>
    <xf numFmtId="0" fontId="4" fillId="3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wrapText="1"/>
    </xf>
    <xf numFmtId="0" fontId="6" fillId="3" borderId="0" xfId="0" applyFont="1" applyFill="1" applyAlignment="1">
      <alignment horizontal="right" vertical="center"/>
    </xf>
    <xf numFmtId="0" fontId="8" fillId="0" borderId="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1" fontId="14" fillId="0" borderId="15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" fontId="16" fillId="5" borderId="16" xfId="0" applyNumberFormat="1" applyFont="1" applyFill="1" applyBorder="1" applyAlignment="1">
      <alignment horizontal="center" vertical="center" wrapText="1"/>
    </xf>
    <xf numFmtId="1" fontId="16" fillId="5" borderId="25" xfId="0" applyNumberFormat="1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" fontId="14" fillId="0" borderId="28" xfId="0" applyNumberFormat="1" applyFont="1" applyFill="1" applyBorder="1" applyAlignment="1">
      <alignment horizontal="center" vertical="center" wrapText="1"/>
    </xf>
    <xf numFmtId="1" fontId="14" fillId="0" borderId="29" xfId="0" applyNumberFormat="1" applyFont="1" applyFill="1" applyBorder="1" applyAlignment="1">
      <alignment horizontal="center" vertical="center" wrapText="1"/>
    </xf>
    <xf numFmtId="1" fontId="16" fillId="5" borderId="17" xfId="0" applyNumberFormat="1" applyFont="1" applyFill="1" applyBorder="1" applyAlignment="1">
      <alignment horizontal="center" vertical="center" wrapText="1"/>
    </xf>
    <xf numFmtId="1" fontId="16" fillId="5" borderId="30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16" fillId="5" borderId="29" xfId="0" applyNumberFormat="1" applyFont="1" applyFill="1" applyBorder="1" applyAlignment="1">
      <alignment horizontal="center" vertical="center" wrapText="1"/>
    </xf>
    <xf numFmtId="1" fontId="16" fillId="5" borderId="29" xfId="0" applyNumberFormat="1" applyFont="1" applyFill="1" applyBorder="1" applyAlignment="1">
      <alignment horizontal="center" vertical="center"/>
    </xf>
    <xf numFmtId="1" fontId="16" fillId="5" borderId="32" xfId="0" applyNumberFormat="1" applyFont="1" applyFill="1" applyBorder="1" applyAlignment="1">
      <alignment horizontal="center" vertical="center"/>
    </xf>
    <xf numFmtId="1" fontId="6" fillId="4" borderId="31" xfId="0" applyNumberFormat="1" applyFont="1" applyFill="1" applyBorder="1" applyAlignment="1">
      <alignment horizontal="center" vertical="center"/>
    </xf>
    <xf numFmtId="1" fontId="16" fillId="0" borderId="16" xfId="0" applyNumberFormat="1" applyFont="1" applyFill="1" applyBorder="1" applyAlignment="1">
      <alignment horizontal="center" vertical="center" wrapText="1"/>
    </xf>
    <xf numFmtId="1" fontId="14" fillId="0" borderId="19" xfId="0" applyNumberFormat="1" applyFont="1" applyFill="1" applyBorder="1" applyAlignment="1">
      <alignment horizontal="center" vertical="center" wrapText="1"/>
    </xf>
    <xf numFmtId="0" fontId="6" fillId="3" borderId="28" xfId="0" applyFont="1" applyFill="1" applyBorder="1"/>
    <xf numFmtId="0" fontId="6" fillId="0" borderId="28" xfId="0" applyFont="1" applyBorder="1"/>
    <xf numFmtId="0" fontId="2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/>
    </xf>
    <xf numFmtId="9" fontId="3" fillId="3" borderId="0" xfId="1" applyFont="1" applyFill="1"/>
    <xf numFmtId="0" fontId="8" fillId="3" borderId="2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1" fontId="12" fillId="3" borderId="1" xfId="0" applyNumberFormat="1" applyFont="1" applyFill="1" applyBorder="1" applyAlignment="1">
      <alignment horizontal="center"/>
    </xf>
    <xf numFmtId="9" fontId="3" fillId="3" borderId="0" xfId="1" applyFont="1" applyFill="1" applyAlignment="1">
      <alignment horizontal="left" vertical="center"/>
    </xf>
    <xf numFmtId="0" fontId="8" fillId="3" borderId="1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" fontId="16" fillId="3" borderId="12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32" fillId="0" borderId="22" xfId="0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4" fillId="0" borderId="0" xfId="0" applyFont="1" applyFill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23"/>
  <sheetViews>
    <sheetView tabSelected="1" topLeftCell="A175" zoomScale="70" zoomScaleNormal="70" workbookViewId="0">
      <selection activeCell="C195" sqref="C195"/>
    </sheetView>
  </sheetViews>
  <sheetFormatPr defaultRowHeight="15"/>
  <cols>
    <col min="1" max="1" width="4" style="92" customWidth="1"/>
    <col min="2" max="2" width="22" style="92" customWidth="1"/>
    <col min="3" max="3" width="14.28515625" style="91" customWidth="1"/>
    <col min="4" max="4" width="10.42578125" style="91" customWidth="1"/>
    <col min="5" max="5" width="8.5703125" style="91" customWidth="1"/>
    <col min="6" max="6" width="9.140625" style="93"/>
    <col min="7" max="7" width="8.28515625" style="93" customWidth="1"/>
    <col min="8" max="8" width="9.85546875" style="93" customWidth="1"/>
    <col min="9" max="9" width="11.28515625" style="93" customWidth="1"/>
    <col min="10" max="10" width="12.5703125" style="94" customWidth="1"/>
    <col min="11" max="11" width="28.7109375" customWidth="1"/>
    <col min="12" max="12" width="12" customWidth="1"/>
    <col min="13" max="13" width="10.42578125" customWidth="1"/>
    <col min="14" max="14" width="15.42578125" customWidth="1"/>
    <col min="15" max="15" width="10.42578125" customWidth="1"/>
    <col min="16" max="17" width="11.140625" customWidth="1"/>
    <col min="18" max="18" width="10" customWidth="1"/>
    <col min="19" max="19" width="12" customWidth="1"/>
    <col min="20" max="20" width="12.7109375" customWidth="1"/>
    <col min="21" max="21" width="14.85546875" customWidth="1"/>
    <col min="22" max="22" width="13.28515625" customWidth="1"/>
    <col min="23" max="23" width="12.85546875" customWidth="1"/>
    <col min="24" max="24" width="13" customWidth="1"/>
    <col min="25" max="27" width="10.7109375" customWidth="1"/>
  </cols>
  <sheetData>
    <row r="1" spans="1:28" ht="26.25" customHeight="1">
      <c r="A1" s="217"/>
      <c r="B1" s="135" t="s">
        <v>92</v>
      </c>
      <c r="C1" s="135"/>
      <c r="D1" s="135"/>
      <c r="E1" s="135"/>
      <c r="F1" s="136"/>
      <c r="G1" s="135"/>
      <c r="H1" s="135"/>
      <c r="I1" s="136"/>
      <c r="J1" s="84"/>
      <c r="K1" s="147"/>
      <c r="L1" s="1"/>
      <c r="M1" s="1"/>
      <c r="O1" s="3"/>
      <c r="P1" s="3"/>
      <c r="Q1" s="3"/>
      <c r="R1" s="58"/>
      <c r="S1" s="58"/>
      <c r="T1" s="3"/>
      <c r="U1" s="3"/>
      <c r="V1" s="3"/>
      <c r="W1" s="140" t="s">
        <v>0</v>
      </c>
      <c r="X1" s="36"/>
      <c r="Y1" s="36"/>
      <c r="Z1" s="36"/>
      <c r="AA1" s="2"/>
      <c r="AB1" s="2"/>
    </row>
    <row r="2" spans="1:28" ht="26.25" customHeight="1">
      <c r="A2" s="130"/>
      <c r="B2" s="135" t="s">
        <v>257</v>
      </c>
      <c r="C2" s="137"/>
      <c r="D2" s="137"/>
      <c r="E2" s="137"/>
      <c r="F2" s="137"/>
      <c r="G2" s="137"/>
      <c r="H2" s="137"/>
      <c r="I2" s="137"/>
      <c r="J2" s="84"/>
      <c r="K2" s="147"/>
      <c r="L2" s="1"/>
      <c r="M2" s="1"/>
      <c r="O2" s="3"/>
      <c r="P2" s="3"/>
      <c r="Q2" s="3"/>
      <c r="R2" s="58"/>
      <c r="S2" s="58"/>
      <c r="T2" s="3"/>
      <c r="U2" s="3"/>
      <c r="V2" s="3"/>
      <c r="W2" s="140" t="s">
        <v>93</v>
      </c>
      <c r="X2" s="36"/>
      <c r="Y2" s="36"/>
      <c r="Z2" s="36"/>
      <c r="AA2" s="2"/>
      <c r="AB2" s="2"/>
    </row>
    <row r="3" spans="1:28" ht="26.25" customHeight="1">
      <c r="A3" s="130"/>
      <c r="B3" s="135" t="s">
        <v>2</v>
      </c>
      <c r="C3" s="137"/>
      <c r="D3" s="137"/>
      <c r="E3" s="137"/>
      <c r="F3" s="137"/>
      <c r="G3" s="137"/>
      <c r="H3" s="137"/>
      <c r="I3" s="137"/>
      <c r="J3" s="84"/>
      <c r="K3" s="147"/>
      <c r="L3" s="1"/>
      <c r="M3" s="1"/>
      <c r="O3" s="3"/>
      <c r="P3" s="3"/>
      <c r="Q3" s="3"/>
      <c r="R3" s="201"/>
      <c r="S3" s="201"/>
      <c r="T3" s="202"/>
      <c r="U3" s="202"/>
      <c r="V3" s="3"/>
      <c r="W3" s="141" t="s">
        <v>94</v>
      </c>
      <c r="X3" s="36"/>
      <c r="Y3" s="36"/>
      <c r="Z3" s="36"/>
      <c r="AA3" s="2"/>
      <c r="AB3" s="2"/>
    </row>
    <row r="4" spans="1:28" ht="32.25" customHeight="1">
      <c r="A4" s="130"/>
      <c r="B4" s="218" t="s">
        <v>258</v>
      </c>
      <c r="C4" s="137"/>
      <c r="D4" s="137"/>
      <c r="E4" s="137"/>
      <c r="F4" s="137"/>
      <c r="G4" s="137"/>
      <c r="H4" s="137"/>
      <c r="I4" s="137"/>
      <c r="J4" s="84"/>
      <c r="K4" s="147"/>
      <c r="L4" s="1"/>
      <c r="M4" s="1"/>
      <c r="O4" s="2"/>
      <c r="P4" s="2"/>
      <c r="Q4" s="2"/>
      <c r="R4" s="59"/>
      <c r="S4" s="59"/>
      <c r="T4" s="36"/>
      <c r="U4" s="134" t="s">
        <v>260</v>
      </c>
      <c r="V4" s="36"/>
      <c r="X4" s="36"/>
      <c r="Y4" s="36"/>
      <c r="Z4" s="36"/>
      <c r="AA4" s="2"/>
      <c r="AB4" s="2"/>
    </row>
    <row r="5" spans="1:28" ht="27.75" customHeight="1">
      <c r="A5" s="130"/>
      <c r="B5" s="135" t="s">
        <v>259</v>
      </c>
      <c r="C5" s="137"/>
      <c r="D5" s="137"/>
      <c r="E5" s="137"/>
      <c r="F5" s="137"/>
      <c r="G5" s="137"/>
      <c r="H5" s="137"/>
      <c r="I5" s="137"/>
      <c r="J5" s="84"/>
      <c r="K5" s="147"/>
      <c r="L5" s="1" t="s">
        <v>1</v>
      </c>
      <c r="M5" s="1"/>
      <c r="N5" s="2"/>
      <c r="O5" s="2"/>
      <c r="P5" s="2"/>
      <c r="Q5" s="2"/>
      <c r="R5" s="59"/>
      <c r="S5" s="59"/>
      <c r="T5" s="36"/>
      <c r="U5" s="36"/>
      <c r="V5" s="36"/>
      <c r="W5" s="25"/>
      <c r="X5" s="36"/>
      <c r="Y5" s="36"/>
      <c r="Z5" s="36"/>
      <c r="AA5" s="2"/>
      <c r="AB5" s="2"/>
    </row>
    <row r="6" spans="1:28" ht="20.25">
      <c r="A6" s="130"/>
      <c r="B6" s="130"/>
      <c r="C6" s="130"/>
      <c r="D6" s="130"/>
      <c r="E6" s="132"/>
      <c r="F6" s="139"/>
      <c r="G6" s="139"/>
      <c r="H6" s="139"/>
      <c r="I6" s="139"/>
      <c r="J6" s="84"/>
      <c r="K6" s="147"/>
      <c r="L6" s="1"/>
      <c r="M6" s="1"/>
      <c r="N6" s="2"/>
      <c r="O6" s="2"/>
      <c r="P6" s="2"/>
      <c r="Q6" s="2"/>
      <c r="R6" s="38"/>
      <c r="S6" s="38"/>
      <c r="T6" s="56"/>
      <c r="U6" s="56"/>
      <c r="V6" s="56"/>
      <c r="W6" s="25"/>
    </row>
    <row r="7" spans="1:28" s="47" customFormat="1" ht="41.25" customHeight="1">
      <c r="A7" s="244" t="s">
        <v>60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</row>
    <row r="8" spans="1:28" ht="20.25">
      <c r="A8" s="85"/>
      <c r="B8" s="85"/>
      <c r="C8" s="84"/>
      <c r="D8" s="84"/>
      <c r="E8" s="80"/>
      <c r="F8" s="86"/>
      <c r="G8" s="86"/>
      <c r="H8" s="86"/>
      <c r="I8" s="86"/>
      <c r="J8" s="83"/>
      <c r="K8" s="1"/>
      <c r="L8" s="1"/>
      <c r="M8" s="1"/>
      <c r="N8" s="2"/>
      <c r="O8" s="2"/>
      <c r="P8" s="2"/>
      <c r="Q8" s="2"/>
      <c r="R8" s="27"/>
      <c r="S8" s="27"/>
      <c r="T8" s="56"/>
      <c r="U8" s="56"/>
      <c r="V8" s="56"/>
      <c r="W8" s="25"/>
    </row>
    <row r="9" spans="1:28" s="48" customFormat="1" ht="32.25">
      <c r="A9" s="245" t="s">
        <v>174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</row>
    <row r="10" spans="1:28" s="145" customFormat="1" ht="22.5" customHeight="1" thickBot="1">
      <c r="A10" s="246" t="s">
        <v>140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</row>
    <row r="11" spans="1:28" ht="19.5" thickBot="1">
      <c r="A11" s="131" t="s">
        <v>3</v>
      </c>
      <c r="B11" s="131"/>
      <c r="C11" s="84"/>
      <c r="D11" s="87"/>
      <c r="E11" s="84"/>
      <c r="F11" s="88"/>
      <c r="G11" s="86"/>
      <c r="H11" s="86"/>
      <c r="I11" s="89">
        <v>302</v>
      </c>
      <c r="J11" s="90"/>
      <c r="K11" s="1"/>
      <c r="L11" s="45"/>
      <c r="M11" s="1"/>
      <c r="N11" s="1"/>
      <c r="O11" s="1"/>
      <c r="P11" s="1"/>
      <c r="Q11" s="1"/>
      <c r="R11" s="1"/>
      <c r="S11" s="1"/>
      <c r="T11" s="1"/>
      <c r="U11" s="1"/>
      <c r="V11" s="1"/>
      <c r="W11" s="23"/>
    </row>
    <row r="12" spans="1:28" ht="19.5" thickBot="1">
      <c r="A12" s="209" t="s">
        <v>4</v>
      </c>
      <c r="B12" s="131"/>
      <c r="C12" s="84"/>
      <c r="D12" s="84"/>
      <c r="E12" s="84"/>
      <c r="F12" s="86"/>
      <c r="G12" s="86"/>
      <c r="H12" s="86"/>
      <c r="I12" s="89">
        <v>14</v>
      </c>
      <c r="J12" s="83"/>
      <c r="K12" s="1"/>
      <c r="L12" s="45"/>
      <c r="M12" s="1"/>
      <c r="N12" s="1"/>
      <c r="O12" s="1"/>
      <c r="P12" s="1"/>
      <c r="Q12" s="1"/>
      <c r="R12" s="1"/>
      <c r="S12" s="1"/>
      <c r="T12" s="1"/>
      <c r="U12" s="1"/>
      <c r="V12" s="1"/>
      <c r="W12" s="23"/>
    </row>
    <row r="13" spans="1:28" ht="19.5" thickBot="1">
      <c r="A13" s="131" t="s">
        <v>5</v>
      </c>
      <c r="B13" s="131"/>
      <c r="C13" s="84"/>
      <c r="D13" s="84"/>
      <c r="E13" s="84"/>
      <c r="F13" s="86"/>
      <c r="G13" s="86"/>
      <c r="H13" s="86"/>
      <c r="I13" s="214">
        <v>18970</v>
      </c>
      <c r="J13" s="83"/>
      <c r="K13" s="1"/>
      <c r="L13" s="46"/>
      <c r="M13" s="1"/>
      <c r="N13" s="1"/>
      <c r="O13" s="1"/>
      <c r="P13" s="1"/>
      <c r="Q13" s="1"/>
      <c r="R13" s="1"/>
      <c r="S13" s="1"/>
      <c r="T13" s="1"/>
      <c r="U13" s="1"/>
      <c r="V13" s="1"/>
      <c r="W13" s="23"/>
    </row>
    <row r="14" spans="1:28" ht="15.75" thickBot="1">
      <c r="A14" s="133"/>
      <c r="B14" s="133"/>
      <c r="C14" s="80"/>
      <c r="D14" s="80"/>
      <c r="E14" s="80"/>
      <c r="F14" s="81"/>
      <c r="G14" s="81"/>
      <c r="H14" s="81"/>
      <c r="I14" s="81"/>
      <c r="J14" s="8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2"/>
    </row>
    <row r="15" spans="1:28" s="27" customFormat="1" ht="15.75" customHeight="1">
      <c r="A15" s="240" t="s">
        <v>6</v>
      </c>
      <c r="B15" s="242" t="s">
        <v>7</v>
      </c>
      <c r="C15" s="226" t="s">
        <v>8</v>
      </c>
      <c r="D15" s="226" t="s">
        <v>9</v>
      </c>
      <c r="E15" s="226" t="s">
        <v>10</v>
      </c>
      <c r="F15" s="233" t="s">
        <v>82</v>
      </c>
      <c r="G15" s="233" t="s">
        <v>11</v>
      </c>
      <c r="H15" s="233" t="s">
        <v>255</v>
      </c>
      <c r="I15" s="233" t="s">
        <v>12</v>
      </c>
      <c r="J15" s="226" t="s">
        <v>13</v>
      </c>
      <c r="K15" s="226" t="s">
        <v>14</v>
      </c>
      <c r="L15" s="226" t="s">
        <v>15</v>
      </c>
      <c r="M15" s="226" t="s">
        <v>16</v>
      </c>
      <c r="N15" s="226" t="s">
        <v>17</v>
      </c>
      <c r="O15" s="232" t="s">
        <v>254</v>
      </c>
      <c r="P15" s="232"/>
      <c r="Q15" s="232"/>
      <c r="R15" s="232"/>
      <c r="S15" s="232"/>
      <c r="T15" s="232"/>
      <c r="U15" s="228" t="s">
        <v>84</v>
      </c>
      <c r="V15" s="230" t="s">
        <v>89</v>
      </c>
      <c r="W15" s="224" t="s">
        <v>75</v>
      </c>
    </row>
    <row r="16" spans="1:28" s="27" customFormat="1" ht="69.75" customHeight="1" thickBot="1">
      <c r="A16" s="241"/>
      <c r="B16" s="243"/>
      <c r="C16" s="227"/>
      <c r="D16" s="227"/>
      <c r="E16" s="227"/>
      <c r="F16" s="234"/>
      <c r="G16" s="234"/>
      <c r="H16" s="234"/>
      <c r="I16" s="234"/>
      <c r="J16" s="227"/>
      <c r="K16" s="227"/>
      <c r="L16" s="227"/>
      <c r="M16" s="227"/>
      <c r="N16" s="227"/>
      <c r="O16" s="67" t="s">
        <v>18</v>
      </c>
      <c r="P16" s="67" t="s">
        <v>138</v>
      </c>
      <c r="Q16" s="216" t="s">
        <v>263</v>
      </c>
      <c r="R16" s="67" t="s">
        <v>139</v>
      </c>
      <c r="S16" s="144" t="s">
        <v>175</v>
      </c>
      <c r="T16" s="186" t="s">
        <v>85</v>
      </c>
      <c r="U16" s="229"/>
      <c r="V16" s="231"/>
      <c r="W16" s="225"/>
    </row>
    <row r="17" spans="1:27" ht="15.75" thickBot="1">
      <c r="A17" s="210">
        <v>1</v>
      </c>
      <c r="B17" s="65">
        <v>2</v>
      </c>
      <c r="C17" s="66">
        <v>3</v>
      </c>
      <c r="D17" s="66">
        <v>4</v>
      </c>
      <c r="E17" s="65">
        <v>5</v>
      </c>
      <c r="F17" s="66">
        <v>6</v>
      </c>
      <c r="G17" s="66">
        <v>7</v>
      </c>
      <c r="H17" s="65">
        <v>8</v>
      </c>
      <c r="I17" s="66">
        <v>9</v>
      </c>
      <c r="J17" s="66">
        <v>10</v>
      </c>
      <c r="K17" s="65">
        <v>11</v>
      </c>
      <c r="L17" s="66">
        <v>12</v>
      </c>
      <c r="M17" s="66">
        <v>13</v>
      </c>
      <c r="N17" s="65">
        <v>14</v>
      </c>
      <c r="O17" s="66">
        <v>15</v>
      </c>
      <c r="P17" s="66">
        <v>16</v>
      </c>
      <c r="Q17" s="65">
        <v>17</v>
      </c>
      <c r="R17" s="66">
        <v>18</v>
      </c>
      <c r="S17" s="66">
        <v>19</v>
      </c>
      <c r="T17" s="65">
        <v>20</v>
      </c>
      <c r="U17" s="66">
        <v>21</v>
      </c>
      <c r="V17" s="66">
        <v>22</v>
      </c>
      <c r="W17" s="65">
        <v>23</v>
      </c>
    </row>
    <row r="18" spans="1:27" ht="37.5" customHeight="1">
      <c r="A18" s="235">
        <v>1</v>
      </c>
      <c r="B18" s="183" t="s">
        <v>63</v>
      </c>
      <c r="C18" s="29" t="s">
        <v>104</v>
      </c>
      <c r="D18" s="30" t="s">
        <v>20</v>
      </c>
      <c r="E18" s="61">
        <v>21</v>
      </c>
      <c r="F18" s="62" t="s">
        <v>83</v>
      </c>
      <c r="G18" s="53">
        <v>5.21</v>
      </c>
      <c r="H18" s="63">
        <f>G18*1.75</f>
        <v>9.1174999999999997</v>
      </c>
      <c r="I18" s="64">
        <f>ROUND(SUM(H18*17697),0)</f>
        <v>161352</v>
      </c>
      <c r="J18" s="5" t="s">
        <v>176</v>
      </c>
      <c r="K18" s="4" t="s">
        <v>95</v>
      </c>
      <c r="L18" s="108">
        <v>288</v>
      </c>
      <c r="M18" s="49">
        <f>L18/720</f>
        <v>0.4</v>
      </c>
      <c r="N18" s="33">
        <f>17697*H18*M18</f>
        <v>64540.959000000003</v>
      </c>
      <c r="O18" s="33">
        <f>17697*0.4*M18</f>
        <v>2831.5200000000004</v>
      </c>
      <c r="P18" s="50"/>
      <c r="Q18" s="50"/>
      <c r="R18" s="50"/>
      <c r="S18" s="33">
        <f>N18*40%</f>
        <v>25816.383600000001</v>
      </c>
      <c r="T18" s="57">
        <f>ROUND(SUM(N18*10%),0)</f>
        <v>6454</v>
      </c>
      <c r="U18" s="184">
        <f>N18+O18+P18+R18+T18+S18</f>
        <v>99642.862600000008</v>
      </c>
      <c r="V18" s="190">
        <f>(U18*12)/1000</f>
        <v>1195.7143512000002</v>
      </c>
      <c r="W18" s="114">
        <f>N18</f>
        <v>64540.959000000003</v>
      </c>
      <c r="AA18" s="31"/>
    </row>
    <row r="19" spans="1:27" s="123" customFormat="1" ht="32.25" customHeight="1">
      <c r="A19" s="236"/>
      <c r="B19" s="95"/>
      <c r="C19" s="95"/>
      <c r="D19" s="96"/>
      <c r="E19" s="95"/>
      <c r="F19" s="97"/>
      <c r="G19" s="98"/>
      <c r="H19" s="98"/>
      <c r="I19" s="99"/>
      <c r="J19" s="100"/>
      <c r="K19" s="101" t="s">
        <v>22</v>
      </c>
      <c r="L19" s="102">
        <f t="shared" ref="L19:W19" si="0">SUM(L18:L18)</f>
        <v>288</v>
      </c>
      <c r="M19" s="103">
        <f t="shared" si="0"/>
        <v>0.4</v>
      </c>
      <c r="N19" s="102">
        <f t="shared" si="0"/>
        <v>64540.959000000003</v>
      </c>
      <c r="O19" s="102">
        <f t="shared" si="0"/>
        <v>2831.5200000000004</v>
      </c>
      <c r="P19" s="102">
        <f t="shared" si="0"/>
        <v>0</v>
      </c>
      <c r="Q19" s="102"/>
      <c r="R19" s="102">
        <f t="shared" si="0"/>
        <v>0</v>
      </c>
      <c r="S19" s="102">
        <f t="shared" si="0"/>
        <v>25816.383600000001</v>
      </c>
      <c r="T19" s="187">
        <f t="shared" si="0"/>
        <v>6454</v>
      </c>
      <c r="U19" s="192">
        <f t="shared" si="0"/>
        <v>99642.862600000008</v>
      </c>
      <c r="V19" s="195">
        <f t="shared" si="0"/>
        <v>1195.7143512000002</v>
      </c>
      <c r="W19" s="192">
        <f t="shared" si="0"/>
        <v>64540.959000000003</v>
      </c>
    </row>
    <row r="20" spans="1:27" ht="33" customHeight="1">
      <c r="A20" s="237">
        <v>2</v>
      </c>
      <c r="B20" s="68" t="s">
        <v>201</v>
      </c>
      <c r="C20" s="41" t="s">
        <v>104</v>
      </c>
      <c r="D20" s="32" t="s">
        <v>20</v>
      </c>
      <c r="E20" s="29">
        <v>7</v>
      </c>
      <c r="F20" s="51" t="s">
        <v>83</v>
      </c>
      <c r="G20" s="53">
        <v>4.84</v>
      </c>
      <c r="H20" s="63">
        <f>G20*1.75</f>
        <v>8.4699999999999989</v>
      </c>
      <c r="I20" s="64">
        <f>ROUND(SUM(H20*17697),0)</f>
        <v>149894</v>
      </c>
      <c r="J20" s="7"/>
      <c r="K20" s="21" t="s">
        <v>69</v>
      </c>
      <c r="L20" s="109">
        <v>480</v>
      </c>
      <c r="M20" s="42">
        <f>L20/720</f>
        <v>0.66666666666666663</v>
      </c>
      <c r="N20" s="33">
        <f>17697*H20*M20</f>
        <v>99929.059999999969</v>
      </c>
      <c r="O20" s="34">
        <f>17697*0.4*M20</f>
        <v>4719.2</v>
      </c>
      <c r="P20" s="37"/>
      <c r="Q20" s="37"/>
      <c r="R20" s="37"/>
      <c r="S20" s="50"/>
      <c r="T20" s="57">
        <f>ROUND(SUM(N20*10%),0)</f>
        <v>9993</v>
      </c>
      <c r="U20" s="184">
        <f>N20+O20+P20+R20+T20+S20</f>
        <v>114641.25999999997</v>
      </c>
      <c r="V20" s="191">
        <f>(U20*12)/1000</f>
        <v>1375.6951199999996</v>
      </c>
      <c r="W20" s="114">
        <f>N20</f>
        <v>99929.059999999969</v>
      </c>
    </row>
    <row r="21" spans="1:27" s="123" customFormat="1" ht="30.75" customHeight="1">
      <c r="A21" s="236"/>
      <c r="B21" s="95"/>
      <c r="C21" s="95"/>
      <c r="D21" s="96"/>
      <c r="E21" s="95"/>
      <c r="F21" s="97"/>
      <c r="G21" s="98"/>
      <c r="H21" s="98"/>
      <c r="I21" s="99"/>
      <c r="J21" s="100"/>
      <c r="K21" s="101" t="s">
        <v>22</v>
      </c>
      <c r="L21" s="102">
        <f>SUM(L20:L20)</f>
        <v>480</v>
      </c>
      <c r="M21" s="103">
        <f>SUM(M20:M20)</f>
        <v>0.66666666666666663</v>
      </c>
      <c r="N21" s="102">
        <f>SUM(N20:N20)</f>
        <v>99929.059999999969</v>
      </c>
      <c r="O21" s="102">
        <f t="shared" ref="O21:W21" si="1">SUM(O20:O20)</f>
        <v>4719.2</v>
      </c>
      <c r="P21" s="102">
        <f t="shared" si="1"/>
        <v>0</v>
      </c>
      <c r="Q21" s="102"/>
      <c r="R21" s="102">
        <f t="shared" si="1"/>
        <v>0</v>
      </c>
      <c r="S21" s="102">
        <f t="shared" si="1"/>
        <v>0</v>
      </c>
      <c r="T21" s="187">
        <f t="shared" si="1"/>
        <v>9993</v>
      </c>
      <c r="U21" s="192">
        <f t="shared" si="1"/>
        <v>114641.25999999997</v>
      </c>
      <c r="V21" s="195">
        <f t="shared" si="1"/>
        <v>1375.6951199999996</v>
      </c>
      <c r="W21" s="192">
        <f t="shared" si="1"/>
        <v>99929.059999999969</v>
      </c>
    </row>
    <row r="22" spans="1:27" ht="42" customHeight="1">
      <c r="A22" s="237">
        <v>3</v>
      </c>
      <c r="B22" s="222" t="s">
        <v>105</v>
      </c>
      <c r="C22" s="29" t="s">
        <v>104</v>
      </c>
      <c r="D22" s="32" t="s">
        <v>20</v>
      </c>
      <c r="E22" s="41">
        <v>39.07</v>
      </c>
      <c r="F22" s="51" t="s">
        <v>83</v>
      </c>
      <c r="G22" s="53">
        <v>5.31</v>
      </c>
      <c r="H22" s="63">
        <f t="shared" ref="H22:H24" si="2">G22*1.75</f>
        <v>9.2924999999999986</v>
      </c>
      <c r="I22" s="64">
        <f>ROUND(SUM(H22*17697),0)</f>
        <v>164449</v>
      </c>
      <c r="J22" s="18" t="s">
        <v>21</v>
      </c>
      <c r="K22" s="21" t="s">
        <v>95</v>
      </c>
      <c r="L22" s="109">
        <v>275</v>
      </c>
      <c r="M22" s="42">
        <f>L22/720</f>
        <v>0.38194444444444442</v>
      </c>
      <c r="N22" s="33">
        <f>17697*H22*M22</f>
        <v>62810.524218749983</v>
      </c>
      <c r="O22" s="34">
        <f>17697*0.4*M22</f>
        <v>2703.708333333333</v>
      </c>
      <c r="P22" s="37"/>
      <c r="Q22" s="37"/>
      <c r="R22" s="37"/>
      <c r="S22" s="50"/>
      <c r="T22" s="57">
        <f>ROUND(SUM(N22*10%),0)</f>
        <v>6281</v>
      </c>
      <c r="U22" s="184">
        <f t="shared" ref="U22:U24" si="3">N22+O22+P22+R22+T22+S22</f>
        <v>71795.232552083326</v>
      </c>
      <c r="V22" s="191">
        <f>(U22*12)/1000</f>
        <v>861.54279062499995</v>
      </c>
      <c r="W22" s="114">
        <f>N22</f>
        <v>62810.524218749983</v>
      </c>
    </row>
    <row r="23" spans="1:27" ht="42" customHeight="1">
      <c r="A23" s="239"/>
      <c r="B23" s="223"/>
      <c r="C23" s="29" t="s">
        <v>104</v>
      </c>
      <c r="D23" s="32" t="s">
        <v>20</v>
      </c>
      <c r="E23" s="41">
        <v>39.07</v>
      </c>
      <c r="F23" s="51" t="s">
        <v>83</v>
      </c>
      <c r="G23" s="53">
        <v>5.31</v>
      </c>
      <c r="H23" s="63">
        <f t="shared" si="2"/>
        <v>9.2924999999999986</v>
      </c>
      <c r="I23" s="64">
        <f>ROUND(SUM(H23*17697),0)</f>
        <v>164449</v>
      </c>
      <c r="J23" s="18" t="s">
        <v>21</v>
      </c>
      <c r="K23" s="21" t="s">
        <v>48</v>
      </c>
      <c r="L23" s="109">
        <v>40</v>
      </c>
      <c r="M23" s="42">
        <f>L23/720</f>
        <v>5.5555555555555552E-2</v>
      </c>
      <c r="N23" s="33">
        <f>17697*H23*M23</f>
        <v>9136.0762499999983</v>
      </c>
      <c r="O23" s="37"/>
      <c r="P23" s="37"/>
      <c r="Q23" s="37"/>
      <c r="R23" s="37"/>
      <c r="S23" s="50"/>
      <c r="T23" s="57">
        <f>ROUND(SUM(N23*10%),0)</f>
        <v>914</v>
      </c>
      <c r="U23" s="184">
        <f t="shared" si="3"/>
        <v>10050.076249999998</v>
      </c>
      <c r="V23" s="191">
        <f>(U23*12)/1000</f>
        <v>120.60091499999997</v>
      </c>
      <c r="W23" s="114">
        <f>N23</f>
        <v>9136.0762499999983</v>
      </c>
    </row>
    <row r="24" spans="1:27" ht="42" customHeight="1">
      <c r="A24" s="239"/>
      <c r="B24" s="238"/>
      <c r="C24" s="29" t="s">
        <v>104</v>
      </c>
      <c r="D24" s="32" t="s">
        <v>20</v>
      </c>
      <c r="E24" s="41">
        <v>39.07</v>
      </c>
      <c r="F24" s="51" t="s">
        <v>83</v>
      </c>
      <c r="G24" s="53">
        <v>5.31</v>
      </c>
      <c r="H24" s="63">
        <f t="shared" si="2"/>
        <v>9.2924999999999986</v>
      </c>
      <c r="I24" s="64">
        <f>ROUND(SUM(H24*17697),0)</f>
        <v>164449</v>
      </c>
      <c r="J24" s="18" t="s">
        <v>21</v>
      </c>
      <c r="K24" s="21" t="s">
        <v>52</v>
      </c>
      <c r="L24" s="109">
        <v>24</v>
      </c>
      <c r="M24" s="42">
        <f>L24/720</f>
        <v>3.3333333333333333E-2</v>
      </c>
      <c r="N24" s="33">
        <f>17697*H24*M24</f>
        <v>5481.6457499999988</v>
      </c>
      <c r="O24" s="37"/>
      <c r="P24" s="37"/>
      <c r="Q24" s="37"/>
      <c r="R24" s="37"/>
      <c r="S24" s="50"/>
      <c r="T24" s="57">
        <f>ROUND(SUM(N24*10%),0)</f>
        <v>548</v>
      </c>
      <c r="U24" s="184">
        <f t="shared" si="3"/>
        <v>6029.6457499999988</v>
      </c>
      <c r="V24" s="191">
        <f>(U24*12)/1000</f>
        <v>72.355748999999975</v>
      </c>
      <c r="W24" s="114">
        <f>N24</f>
        <v>5481.6457499999988</v>
      </c>
    </row>
    <row r="25" spans="1:27" s="123" customFormat="1" ht="32.25" customHeight="1">
      <c r="A25" s="236"/>
      <c r="B25" s="95"/>
      <c r="C25" s="95"/>
      <c r="D25" s="96"/>
      <c r="E25" s="95"/>
      <c r="F25" s="97"/>
      <c r="G25" s="98"/>
      <c r="H25" s="98"/>
      <c r="I25" s="99"/>
      <c r="J25" s="100"/>
      <c r="K25" s="101" t="s">
        <v>22</v>
      </c>
      <c r="L25" s="102">
        <f>SUM(L22:L24)</f>
        <v>339</v>
      </c>
      <c r="M25" s="103">
        <f>SUM(M22:M24)</f>
        <v>0.47083333333333333</v>
      </c>
      <c r="N25" s="102">
        <f>SUM(N22:N24)</f>
        <v>77428.246218749977</v>
      </c>
      <c r="O25" s="102">
        <f t="shared" ref="O25:W25" si="4">SUM(O22:O24)</f>
        <v>2703.708333333333</v>
      </c>
      <c r="P25" s="102">
        <f t="shared" si="4"/>
        <v>0</v>
      </c>
      <c r="Q25" s="102"/>
      <c r="R25" s="102">
        <f t="shared" si="4"/>
        <v>0</v>
      </c>
      <c r="S25" s="102">
        <f t="shared" si="4"/>
        <v>0</v>
      </c>
      <c r="T25" s="187">
        <f t="shared" si="4"/>
        <v>7743</v>
      </c>
      <c r="U25" s="192">
        <f t="shared" si="4"/>
        <v>87874.95455208332</v>
      </c>
      <c r="V25" s="195">
        <f t="shared" si="4"/>
        <v>1054.499454625</v>
      </c>
      <c r="W25" s="192">
        <f t="shared" si="4"/>
        <v>77428.246218749977</v>
      </c>
    </row>
    <row r="26" spans="1:27" ht="37.5" customHeight="1">
      <c r="A26" s="237">
        <v>4</v>
      </c>
      <c r="B26" s="222" t="s">
        <v>76</v>
      </c>
      <c r="C26" s="29" t="s">
        <v>19</v>
      </c>
      <c r="D26" s="32" t="s">
        <v>20</v>
      </c>
      <c r="E26" s="29">
        <v>33.9</v>
      </c>
      <c r="F26" s="51" t="s">
        <v>83</v>
      </c>
      <c r="G26" s="53">
        <v>5.31</v>
      </c>
      <c r="H26" s="63">
        <f t="shared" ref="H26:H30" si="5">G26*1.75</f>
        <v>9.2924999999999986</v>
      </c>
      <c r="I26" s="64">
        <f t="shared" ref="I26:I30" si="6">ROUND(SUM(H26*17697),0)</f>
        <v>164449</v>
      </c>
      <c r="J26" s="5" t="s">
        <v>176</v>
      </c>
      <c r="K26" s="6" t="s">
        <v>107</v>
      </c>
      <c r="L26" s="109">
        <v>360</v>
      </c>
      <c r="M26" s="42">
        <f t="shared" ref="M26:M30" si="7">L26/720</f>
        <v>0.5</v>
      </c>
      <c r="N26" s="33">
        <f t="shared" ref="N26:N30" si="8">17697*H26*M26</f>
        <v>82224.686249999984</v>
      </c>
      <c r="O26" s="34">
        <f>17697*0.5*M26</f>
        <v>4424.25</v>
      </c>
      <c r="P26" s="37"/>
      <c r="Q26" s="37"/>
      <c r="R26" s="34">
        <v>4424</v>
      </c>
      <c r="S26" s="33">
        <f t="shared" ref="S26:S29" si="9">N26*40%</f>
        <v>32889.874499999998</v>
      </c>
      <c r="T26" s="57">
        <f t="shared" ref="T26:T30" si="10">ROUND(SUM(N26*10%),0)</f>
        <v>8222</v>
      </c>
      <c r="U26" s="184">
        <f t="shared" ref="U26:U30" si="11">N26+O26+P26+R26+T26+S26</f>
        <v>132184.81074999998</v>
      </c>
      <c r="V26" s="191">
        <f t="shared" ref="V26:V30" si="12">(U26*12)/1000</f>
        <v>1586.2177289999997</v>
      </c>
      <c r="W26" s="114">
        <f t="shared" ref="W26:W30" si="13">N26</f>
        <v>82224.686249999984</v>
      </c>
    </row>
    <row r="27" spans="1:27" ht="37.5" customHeight="1">
      <c r="A27" s="239"/>
      <c r="B27" s="223"/>
      <c r="C27" s="29" t="s">
        <v>19</v>
      </c>
      <c r="D27" s="32" t="s">
        <v>20</v>
      </c>
      <c r="E27" s="29">
        <v>33.9</v>
      </c>
      <c r="F27" s="51" t="s">
        <v>83</v>
      </c>
      <c r="G27" s="53">
        <v>5.31</v>
      </c>
      <c r="H27" s="63">
        <f t="shared" si="5"/>
        <v>9.2924999999999986</v>
      </c>
      <c r="I27" s="64">
        <f t="shared" si="6"/>
        <v>164449</v>
      </c>
      <c r="J27" s="5" t="s">
        <v>176</v>
      </c>
      <c r="K27" s="21" t="s">
        <v>52</v>
      </c>
      <c r="L27" s="109">
        <v>20</v>
      </c>
      <c r="M27" s="42">
        <f t="shared" si="7"/>
        <v>2.7777777777777776E-2</v>
      </c>
      <c r="N27" s="33">
        <f t="shared" si="8"/>
        <v>4568.0381249999991</v>
      </c>
      <c r="O27" s="37"/>
      <c r="P27" s="37"/>
      <c r="Q27" s="37"/>
      <c r="R27" s="34"/>
      <c r="S27" s="33">
        <f t="shared" si="9"/>
        <v>1827.2152499999997</v>
      </c>
      <c r="T27" s="57">
        <f>ROUND(SUM(N27*10%),0)</f>
        <v>457</v>
      </c>
      <c r="U27" s="184">
        <f t="shared" si="11"/>
        <v>6852.2533749999984</v>
      </c>
      <c r="V27" s="191">
        <f t="shared" si="12"/>
        <v>82.227040499999973</v>
      </c>
      <c r="W27" s="114">
        <f t="shared" si="13"/>
        <v>4568.0381249999991</v>
      </c>
    </row>
    <row r="28" spans="1:27" ht="37.5" customHeight="1">
      <c r="A28" s="239"/>
      <c r="B28" s="223"/>
      <c r="C28" s="29" t="s">
        <v>19</v>
      </c>
      <c r="D28" s="32" t="s">
        <v>20</v>
      </c>
      <c r="E28" s="29">
        <v>33.9</v>
      </c>
      <c r="F28" s="51" t="s">
        <v>83</v>
      </c>
      <c r="G28" s="53">
        <v>5.31</v>
      </c>
      <c r="H28" s="63">
        <f t="shared" si="5"/>
        <v>9.2924999999999986</v>
      </c>
      <c r="I28" s="64">
        <f t="shared" si="6"/>
        <v>164449</v>
      </c>
      <c r="J28" s="5" t="s">
        <v>176</v>
      </c>
      <c r="K28" s="21" t="s">
        <v>48</v>
      </c>
      <c r="L28" s="109">
        <v>50</v>
      </c>
      <c r="M28" s="42">
        <f t="shared" si="7"/>
        <v>6.9444444444444448E-2</v>
      </c>
      <c r="N28" s="33">
        <f t="shared" si="8"/>
        <v>11420.095312499998</v>
      </c>
      <c r="O28" s="37"/>
      <c r="P28" s="37"/>
      <c r="Q28" s="37"/>
      <c r="R28" s="37"/>
      <c r="S28" s="33">
        <f t="shared" si="9"/>
        <v>4568.0381249999991</v>
      </c>
      <c r="T28" s="57">
        <f t="shared" si="10"/>
        <v>1142</v>
      </c>
      <c r="U28" s="184">
        <f t="shared" si="11"/>
        <v>17130.133437499997</v>
      </c>
      <c r="V28" s="191">
        <f t="shared" si="12"/>
        <v>205.56160124999994</v>
      </c>
      <c r="W28" s="114">
        <f t="shared" si="13"/>
        <v>11420.095312499998</v>
      </c>
    </row>
    <row r="29" spans="1:27" ht="37.5" customHeight="1">
      <c r="A29" s="239"/>
      <c r="B29" s="223"/>
      <c r="C29" s="29" t="s">
        <v>19</v>
      </c>
      <c r="D29" s="32" t="s">
        <v>20</v>
      </c>
      <c r="E29" s="29">
        <v>33.9</v>
      </c>
      <c r="F29" s="51" t="s">
        <v>83</v>
      </c>
      <c r="G29" s="53">
        <v>5.31</v>
      </c>
      <c r="H29" s="63">
        <f t="shared" si="5"/>
        <v>9.2924999999999986</v>
      </c>
      <c r="I29" s="64">
        <f t="shared" si="6"/>
        <v>164449</v>
      </c>
      <c r="J29" s="5" t="s">
        <v>176</v>
      </c>
      <c r="K29" s="6" t="s">
        <v>106</v>
      </c>
      <c r="L29" s="109">
        <v>360</v>
      </c>
      <c r="M29" s="42">
        <f t="shared" si="7"/>
        <v>0.5</v>
      </c>
      <c r="N29" s="33">
        <f t="shared" si="8"/>
        <v>82224.686249999984</v>
      </c>
      <c r="O29" s="34">
        <f>17697*0.5*M29</f>
        <v>4424.25</v>
      </c>
      <c r="P29" s="37"/>
      <c r="Q29" s="37"/>
      <c r="R29" s="37"/>
      <c r="S29" s="33">
        <f t="shared" si="9"/>
        <v>32889.874499999998</v>
      </c>
      <c r="T29" s="57">
        <f>ROUND(SUM(N29*10%),0)</f>
        <v>8222</v>
      </c>
      <c r="U29" s="184">
        <f t="shared" si="11"/>
        <v>127760.81074999998</v>
      </c>
      <c r="V29" s="191">
        <f t="shared" si="12"/>
        <v>1533.1297289999998</v>
      </c>
      <c r="W29" s="114">
        <f t="shared" si="13"/>
        <v>82224.686249999984</v>
      </c>
    </row>
    <row r="30" spans="1:27" ht="37.5" customHeight="1">
      <c r="A30" s="239"/>
      <c r="B30" s="223"/>
      <c r="C30" s="29" t="s">
        <v>19</v>
      </c>
      <c r="D30" s="32" t="s">
        <v>20</v>
      </c>
      <c r="E30" s="29">
        <v>33.9</v>
      </c>
      <c r="F30" s="51" t="s">
        <v>83</v>
      </c>
      <c r="G30" s="53">
        <v>5.31</v>
      </c>
      <c r="H30" s="63">
        <f t="shared" si="5"/>
        <v>9.2924999999999986</v>
      </c>
      <c r="I30" s="64">
        <f t="shared" si="6"/>
        <v>164449</v>
      </c>
      <c r="J30" s="7" t="s">
        <v>21</v>
      </c>
      <c r="K30" s="21" t="s">
        <v>49</v>
      </c>
      <c r="L30" s="109">
        <v>216</v>
      </c>
      <c r="M30" s="42">
        <f t="shared" si="7"/>
        <v>0.3</v>
      </c>
      <c r="N30" s="33">
        <f t="shared" si="8"/>
        <v>49334.811749999986</v>
      </c>
      <c r="O30" s="37"/>
      <c r="P30" s="37"/>
      <c r="Q30" s="37"/>
      <c r="R30" s="37"/>
      <c r="S30" s="50"/>
      <c r="T30" s="57">
        <f t="shared" si="10"/>
        <v>4933</v>
      </c>
      <c r="U30" s="184">
        <f t="shared" si="11"/>
        <v>54267.811749999986</v>
      </c>
      <c r="V30" s="191">
        <f t="shared" si="12"/>
        <v>651.2137409999998</v>
      </c>
      <c r="W30" s="114">
        <f t="shared" si="13"/>
        <v>49334.811749999986</v>
      </c>
    </row>
    <row r="31" spans="1:27" s="123" customFormat="1" ht="32.25" customHeight="1">
      <c r="A31" s="236"/>
      <c r="B31" s="95"/>
      <c r="C31" s="95"/>
      <c r="D31" s="96"/>
      <c r="E31" s="95"/>
      <c r="F31" s="97"/>
      <c r="G31" s="98"/>
      <c r="H31" s="98"/>
      <c r="I31" s="99"/>
      <c r="J31" s="100"/>
      <c r="K31" s="101" t="s">
        <v>22</v>
      </c>
      <c r="L31" s="102">
        <f t="shared" ref="L31:W31" si="14">SUM(L26:L30)</f>
        <v>1006</v>
      </c>
      <c r="M31" s="103">
        <f t="shared" si="14"/>
        <v>1.3972222222222224</v>
      </c>
      <c r="N31" s="102">
        <f t="shared" si="14"/>
        <v>229772.31768749998</v>
      </c>
      <c r="O31" s="102">
        <f t="shared" si="14"/>
        <v>8848.5</v>
      </c>
      <c r="P31" s="102">
        <f t="shared" si="14"/>
        <v>0</v>
      </c>
      <c r="Q31" s="102"/>
      <c r="R31" s="102">
        <f t="shared" si="14"/>
        <v>4424</v>
      </c>
      <c r="S31" s="102">
        <f t="shared" si="14"/>
        <v>72175.002374999996</v>
      </c>
      <c r="T31" s="187">
        <f t="shared" si="14"/>
        <v>22976</v>
      </c>
      <c r="U31" s="192">
        <f t="shared" si="14"/>
        <v>338195.82006249996</v>
      </c>
      <c r="V31" s="195">
        <f t="shared" si="14"/>
        <v>4058.3498407499992</v>
      </c>
      <c r="W31" s="192">
        <f t="shared" si="14"/>
        <v>229772.31768749998</v>
      </c>
    </row>
    <row r="32" spans="1:27" ht="36" customHeight="1">
      <c r="A32" s="237">
        <v>5</v>
      </c>
      <c r="B32" s="222" t="s">
        <v>24</v>
      </c>
      <c r="C32" s="29" t="s">
        <v>25</v>
      </c>
      <c r="D32" s="32" t="s">
        <v>20</v>
      </c>
      <c r="E32" s="40">
        <v>29.8</v>
      </c>
      <c r="F32" s="51" t="s">
        <v>83</v>
      </c>
      <c r="G32" s="53">
        <v>5.31</v>
      </c>
      <c r="H32" s="63">
        <f t="shared" ref="H32:H35" si="15">G32*1.75</f>
        <v>9.2924999999999986</v>
      </c>
      <c r="I32" s="64">
        <f>ROUND(SUM(H32*17697),0)</f>
        <v>164449</v>
      </c>
      <c r="J32" s="7" t="s">
        <v>21</v>
      </c>
      <c r="K32" s="6" t="s">
        <v>68</v>
      </c>
      <c r="L32" s="109">
        <v>492</v>
      </c>
      <c r="M32" s="42">
        <f>L32/720</f>
        <v>0.68333333333333335</v>
      </c>
      <c r="N32" s="33">
        <f t="shared" ref="N32:N38" si="16">17697*H32*M32</f>
        <v>112373.73787499998</v>
      </c>
      <c r="O32" s="37"/>
      <c r="P32" s="34">
        <v>8848</v>
      </c>
      <c r="Q32" s="34"/>
      <c r="R32" s="34">
        <v>4424</v>
      </c>
      <c r="S32" s="33"/>
      <c r="T32" s="57">
        <f>ROUND(SUM(N32*10%),0)</f>
        <v>11237</v>
      </c>
      <c r="U32" s="184">
        <f t="shared" ref="U32:U35" si="17">N32+O32+P32+R32+T32+S32</f>
        <v>136882.73787499999</v>
      </c>
      <c r="V32" s="191">
        <f>(U32*12)/1000</f>
        <v>1642.5928544999999</v>
      </c>
      <c r="W32" s="114">
        <f>N32</f>
        <v>112373.73787499998</v>
      </c>
    </row>
    <row r="33" spans="1:23" ht="32.25" customHeight="1">
      <c r="A33" s="239"/>
      <c r="B33" s="223"/>
      <c r="C33" s="29" t="s">
        <v>25</v>
      </c>
      <c r="D33" s="32" t="s">
        <v>20</v>
      </c>
      <c r="E33" s="40">
        <v>29.8</v>
      </c>
      <c r="F33" s="51" t="s">
        <v>83</v>
      </c>
      <c r="G33" s="53">
        <v>5.31</v>
      </c>
      <c r="H33" s="63">
        <f t="shared" si="15"/>
        <v>9.2924999999999986</v>
      </c>
      <c r="I33" s="64">
        <f>ROUND(SUM(H33*17697),0)</f>
        <v>164449</v>
      </c>
      <c r="J33" s="7" t="s">
        <v>21</v>
      </c>
      <c r="K33" s="6" t="s">
        <v>67</v>
      </c>
      <c r="L33" s="109">
        <v>18</v>
      </c>
      <c r="M33" s="42">
        <f>L33/720</f>
        <v>2.5000000000000001E-2</v>
      </c>
      <c r="N33" s="33">
        <f t="shared" si="16"/>
        <v>4111.2343124999998</v>
      </c>
      <c r="O33" s="37"/>
      <c r="P33" s="37"/>
      <c r="Q33" s="37"/>
      <c r="R33" s="37"/>
      <c r="S33" s="50"/>
      <c r="T33" s="57">
        <f>ROUND(SUM(N33*10%),0)</f>
        <v>411</v>
      </c>
      <c r="U33" s="184">
        <f t="shared" si="17"/>
        <v>4522.2343124999998</v>
      </c>
      <c r="V33" s="191">
        <f>(U33*12)/1000</f>
        <v>54.266811749999995</v>
      </c>
      <c r="W33" s="114">
        <f>N33</f>
        <v>4111.2343124999998</v>
      </c>
    </row>
    <row r="34" spans="1:23" ht="32.25" customHeight="1">
      <c r="A34" s="239"/>
      <c r="B34" s="223"/>
      <c r="C34" s="29" t="s">
        <v>25</v>
      </c>
      <c r="D34" s="32" t="s">
        <v>20</v>
      </c>
      <c r="E34" s="40">
        <v>29.8</v>
      </c>
      <c r="F34" s="51" t="s">
        <v>83</v>
      </c>
      <c r="G34" s="53">
        <v>5.31</v>
      </c>
      <c r="H34" s="63">
        <f t="shared" si="15"/>
        <v>9.2924999999999986</v>
      </c>
      <c r="I34" s="64">
        <f>ROUND(SUM(H34*17697),0)</f>
        <v>164449</v>
      </c>
      <c r="J34" s="7" t="s">
        <v>21</v>
      </c>
      <c r="K34" s="21" t="s">
        <v>48</v>
      </c>
      <c r="L34" s="109">
        <v>60</v>
      </c>
      <c r="M34" s="42">
        <f>L34/720</f>
        <v>8.3333333333333329E-2</v>
      </c>
      <c r="N34" s="33">
        <f t="shared" si="16"/>
        <v>13704.114374999997</v>
      </c>
      <c r="O34" s="37"/>
      <c r="P34" s="37"/>
      <c r="Q34" s="37"/>
      <c r="R34" s="37"/>
      <c r="S34" s="50"/>
      <c r="T34" s="57">
        <f>ROUND(SUM(N34*10%),0)</f>
        <v>1370</v>
      </c>
      <c r="U34" s="184">
        <f t="shared" si="17"/>
        <v>15074.114374999997</v>
      </c>
      <c r="V34" s="191">
        <f>(U34*12)/1000</f>
        <v>180.88937249999998</v>
      </c>
      <c r="W34" s="114">
        <f>N34</f>
        <v>13704.114374999997</v>
      </c>
    </row>
    <row r="35" spans="1:23" ht="32.25" customHeight="1">
      <c r="A35" s="239"/>
      <c r="B35" s="238"/>
      <c r="C35" s="29" t="s">
        <v>25</v>
      </c>
      <c r="D35" s="32" t="s">
        <v>20</v>
      </c>
      <c r="E35" s="40">
        <v>29.8</v>
      </c>
      <c r="F35" s="51" t="s">
        <v>83</v>
      </c>
      <c r="G35" s="53">
        <v>5.31</v>
      </c>
      <c r="H35" s="63">
        <f t="shared" si="15"/>
        <v>9.2924999999999986</v>
      </c>
      <c r="I35" s="64">
        <f>ROUND(SUM(H35*17697),0)</f>
        <v>164449</v>
      </c>
      <c r="J35" s="7" t="s">
        <v>21</v>
      </c>
      <c r="K35" s="6" t="s">
        <v>74</v>
      </c>
      <c r="L35" s="109">
        <v>85</v>
      </c>
      <c r="M35" s="42">
        <f>L35/720</f>
        <v>0.11805555555555555</v>
      </c>
      <c r="N35" s="33">
        <f t="shared" si="16"/>
        <v>19414.162031249994</v>
      </c>
      <c r="O35" s="37"/>
      <c r="P35" s="37"/>
      <c r="Q35" s="37"/>
      <c r="R35" s="37"/>
      <c r="S35" s="50"/>
      <c r="T35" s="57">
        <f>ROUND(SUM(N35*10%),0)</f>
        <v>1941</v>
      </c>
      <c r="U35" s="184">
        <f t="shared" si="17"/>
        <v>21355.162031249994</v>
      </c>
      <c r="V35" s="191">
        <f>(U35*12)/1000</f>
        <v>256.26194437499993</v>
      </c>
      <c r="W35" s="114">
        <f>N35</f>
        <v>19414.162031249994</v>
      </c>
    </row>
    <row r="36" spans="1:23" s="123" customFormat="1" ht="32.25" customHeight="1">
      <c r="A36" s="236"/>
      <c r="B36" s="95"/>
      <c r="C36" s="95"/>
      <c r="D36" s="96"/>
      <c r="E36" s="95"/>
      <c r="F36" s="97"/>
      <c r="G36" s="98"/>
      <c r="H36" s="98"/>
      <c r="I36" s="99"/>
      <c r="J36" s="100"/>
      <c r="K36" s="101" t="s">
        <v>22</v>
      </c>
      <c r="L36" s="102">
        <f>SUM(L32:L35)</f>
        <v>655</v>
      </c>
      <c r="M36" s="103">
        <f>SUM(M32:M35)</f>
        <v>0.90972222222222232</v>
      </c>
      <c r="N36" s="102">
        <f>SUM(N32:N35)</f>
        <v>149603.24859374997</v>
      </c>
      <c r="O36" s="102">
        <f t="shared" ref="O36:W36" si="18">SUM(O32:O35)</f>
        <v>0</v>
      </c>
      <c r="P36" s="102">
        <f t="shared" si="18"/>
        <v>8848</v>
      </c>
      <c r="Q36" s="102"/>
      <c r="R36" s="102">
        <f t="shared" si="18"/>
        <v>4424</v>
      </c>
      <c r="S36" s="102">
        <f t="shared" si="18"/>
        <v>0</v>
      </c>
      <c r="T36" s="187">
        <f t="shared" si="18"/>
        <v>14959</v>
      </c>
      <c r="U36" s="192">
        <f t="shared" si="18"/>
        <v>177834.24859374997</v>
      </c>
      <c r="V36" s="195">
        <f t="shared" si="18"/>
        <v>2134.0109831249997</v>
      </c>
      <c r="W36" s="192">
        <f t="shared" si="18"/>
        <v>149603.24859374997</v>
      </c>
    </row>
    <row r="37" spans="1:23" ht="37.5" customHeight="1">
      <c r="A37" s="237">
        <v>6</v>
      </c>
      <c r="B37" s="222" t="s">
        <v>27</v>
      </c>
      <c r="C37" s="29" t="s">
        <v>28</v>
      </c>
      <c r="D37" s="32" t="s">
        <v>20</v>
      </c>
      <c r="E37" s="29">
        <v>28.8</v>
      </c>
      <c r="F37" s="51" t="s">
        <v>83</v>
      </c>
      <c r="G37" s="53">
        <v>5.31</v>
      </c>
      <c r="H37" s="63">
        <f t="shared" ref="H37:H39" si="19">G37*1.75</f>
        <v>9.2924999999999986</v>
      </c>
      <c r="I37" s="64">
        <f>ROUND(SUM(H37*17697),0)</f>
        <v>164449</v>
      </c>
      <c r="J37" s="7" t="s">
        <v>253</v>
      </c>
      <c r="K37" s="6" t="s">
        <v>108</v>
      </c>
      <c r="L37" s="109">
        <v>212</v>
      </c>
      <c r="M37" s="42">
        <f>L37/720</f>
        <v>0.29444444444444445</v>
      </c>
      <c r="N37" s="33">
        <f t="shared" si="16"/>
        <v>48421.204124999989</v>
      </c>
      <c r="O37" s="34">
        <f>17697*0.5*M37</f>
        <v>2605.3916666666669</v>
      </c>
      <c r="P37" s="37"/>
      <c r="Q37" s="37"/>
      <c r="R37" s="37"/>
      <c r="S37" s="213">
        <f>N37*35%</f>
        <v>16947.421443749994</v>
      </c>
      <c r="T37" s="57">
        <f>ROUND(SUM(N37*10%),0)</f>
        <v>4842</v>
      </c>
      <c r="U37" s="184">
        <f t="shared" ref="U37:U39" si="20">N37+O37+P37+R37+T37+S37</f>
        <v>72816.017235416657</v>
      </c>
      <c r="V37" s="191">
        <f>(U37*12)/1000</f>
        <v>873.79220682499988</v>
      </c>
      <c r="W37" s="116"/>
    </row>
    <row r="38" spans="1:23" ht="37.5" customHeight="1">
      <c r="A38" s="239"/>
      <c r="B38" s="223"/>
      <c r="C38" s="29" t="s">
        <v>28</v>
      </c>
      <c r="D38" s="32" t="s">
        <v>20</v>
      </c>
      <c r="E38" s="29">
        <v>28.8</v>
      </c>
      <c r="F38" s="51" t="s">
        <v>83</v>
      </c>
      <c r="G38" s="53">
        <v>5.31</v>
      </c>
      <c r="H38" s="63">
        <f t="shared" si="19"/>
        <v>9.2924999999999986</v>
      </c>
      <c r="I38" s="64">
        <f>ROUND(SUM(H38*17697),0)</f>
        <v>164449</v>
      </c>
      <c r="J38" s="7" t="s">
        <v>253</v>
      </c>
      <c r="K38" s="6" t="s">
        <v>183</v>
      </c>
      <c r="L38" s="109">
        <v>15</v>
      </c>
      <c r="M38" s="42">
        <f>L38/720</f>
        <v>2.0833333333333332E-2</v>
      </c>
      <c r="N38" s="33">
        <f t="shared" si="16"/>
        <v>3426.0285937499993</v>
      </c>
      <c r="O38" s="37"/>
      <c r="P38" s="37"/>
      <c r="Q38" s="37"/>
      <c r="R38" s="37"/>
      <c r="S38" s="213">
        <f t="shared" ref="S38:S39" si="21">N38*35%</f>
        <v>1199.1100078124996</v>
      </c>
      <c r="T38" s="57">
        <f>ROUND(SUM(N38*10%),0)</f>
        <v>343</v>
      </c>
      <c r="U38" s="184">
        <f t="shared" si="20"/>
        <v>4968.1386015624994</v>
      </c>
      <c r="V38" s="191">
        <f>(U38*12)/1000</f>
        <v>59.617663218749996</v>
      </c>
      <c r="W38" s="116"/>
    </row>
    <row r="39" spans="1:23" ht="32.25" customHeight="1">
      <c r="A39" s="239"/>
      <c r="B39" s="238"/>
      <c r="C39" s="29" t="s">
        <v>28</v>
      </c>
      <c r="D39" s="32" t="s">
        <v>20</v>
      </c>
      <c r="E39" s="29">
        <v>28.8</v>
      </c>
      <c r="F39" s="51" t="s">
        <v>83</v>
      </c>
      <c r="G39" s="53">
        <v>5.31</v>
      </c>
      <c r="H39" s="63">
        <f t="shared" si="19"/>
        <v>9.2924999999999986</v>
      </c>
      <c r="I39" s="64">
        <f>ROUND(SUM(H39*17697),0)</f>
        <v>164449</v>
      </c>
      <c r="J39" s="7" t="s">
        <v>253</v>
      </c>
      <c r="K39" s="6" t="s">
        <v>109</v>
      </c>
      <c r="L39" s="109">
        <v>132</v>
      </c>
      <c r="M39" s="42">
        <f>L39/720</f>
        <v>0.18333333333333332</v>
      </c>
      <c r="N39" s="33">
        <f>17697*H39*M39</f>
        <v>30149.051624999993</v>
      </c>
      <c r="O39" s="37"/>
      <c r="P39" s="37"/>
      <c r="Q39" s="37"/>
      <c r="R39" s="37"/>
      <c r="S39" s="213">
        <f t="shared" si="21"/>
        <v>10552.168068749997</v>
      </c>
      <c r="T39" s="57">
        <f>ROUND(SUM(N39*10%),0)</f>
        <v>3015</v>
      </c>
      <c r="U39" s="184">
        <f t="shared" si="20"/>
        <v>43716.21969374999</v>
      </c>
      <c r="V39" s="191">
        <f>(U39*12)/1000</f>
        <v>524.5946363249999</v>
      </c>
      <c r="W39" s="116"/>
    </row>
    <row r="40" spans="1:23" s="123" customFormat="1" ht="32.25" customHeight="1">
      <c r="A40" s="236"/>
      <c r="B40" s="95"/>
      <c r="C40" s="95"/>
      <c r="D40" s="96"/>
      <c r="E40" s="95"/>
      <c r="F40" s="97"/>
      <c r="G40" s="98"/>
      <c r="H40" s="98"/>
      <c r="I40" s="99"/>
      <c r="J40" s="100"/>
      <c r="K40" s="128" t="s">
        <v>22</v>
      </c>
      <c r="L40" s="102">
        <f t="shared" ref="L40:W40" si="22">SUM(L37:L39)</f>
        <v>359</v>
      </c>
      <c r="M40" s="103">
        <f t="shared" si="22"/>
        <v>0.49861111111111112</v>
      </c>
      <c r="N40" s="102">
        <f t="shared" si="22"/>
        <v>81996.284343749983</v>
      </c>
      <c r="O40" s="102">
        <f t="shared" si="22"/>
        <v>2605.3916666666669</v>
      </c>
      <c r="P40" s="102">
        <f t="shared" si="22"/>
        <v>0</v>
      </c>
      <c r="Q40" s="102"/>
      <c r="R40" s="102">
        <f t="shared" si="22"/>
        <v>0</v>
      </c>
      <c r="S40" s="102">
        <f t="shared" si="22"/>
        <v>28698.69952031249</v>
      </c>
      <c r="T40" s="187">
        <f t="shared" si="22"/>
        <v>8200</v>
      </c>
      <c r="U40" s="192">
        <f t="shared" si="22"/>
        <v>121500.37553072916</v>
      </c>
      <c r="V40" s="195">
        <f t="shared" si="22"/>
        <v>1458.0045063687498</v>
      </c>
      <c r="W40" s="192">
        <f t="shared" si="22"/>
        <v>0</v>
      </c>
    </row>
    <row r="41" spans="1:23" ht="32.25" customHeight="1">
      <c r="A41" s="237">
        <v>7</v>
      </c>
      <c r="B41" s="222" t="s">
        <v>180</v>
      </c>
      <c r="C41" s="29" t="s">
        <v>19</v>
      </c>
      <c r="D41" s="32" t="s">
        <v>20</v>
      </c>
      <c r="E41" s="41">
        <v>20.05</v>
      </c>
      <c r="F41" s="51" t="s">
        <v>83</v>
      </c>
      <c r="G41" s="53">
        <v>5.21</v>
      </c>
      <c r="H41" s="63">
        <f t="shared" ref="H41:H45" si="23">G41*1.75</f>
        <v>9.1174999999999997</v>
      </c>
      <c r="I41" s="64">
        <f t="shared" ref="I41:I45" si="24">ROUND(SUM(H41*17697),0)</f>
        <v>161352</v>
      </c>
      <c r="J41" s="7"/>
      <c r="K41" s="6" t="s">
        <v>79</v>
      </c>
      <c r="L41" s="109">
        <v>576</v>
      </c>
      <c r="M41" s="42">
        <f t="shared" ref="M41:M45" si="25">L41/720</f>
        <v>0.8</v>
      </c>
      <c r="N41" s="33">
        <f t="shared" ref="N41:N57" si="26">17697*H41*M41</f>
        <v>129081.91800000001</v>
      </c>
      <c r="O41" s="34">
        <f>17697*0.5*M41</f>
        <v>7078.8</v>
      </c>
      <c r="P41" s="34">
        <v>8848</v>
      </c>
      <c r="Q41" s="34"/>
      <c r="R41" s="34">
        <v>4424</v>
      </c>
      <c r="S41" s="33"/>
      <c r="T41" s="57">
        <f t="shared" ref="T41:T45" si="27">ROUND(SUM(N41*10%),0)</f>
        <v>12908</v>
      </c>
      <c r="U41" s="184">
        <f t="shared" ref="U41:U45" si="28">N41+O41+P41+R41+T41+S41</f>
        <v>162340.71799999999</v>
      </c>
      <c r="V41" s="191">
        <f t="shared" ref="V41:V45" si="29">(U41*12)/1000</f>
        <v>1948.088616</v>
      </c>
      <c r="W41" s="114">
        <f t="shared" ref="W41:W45" si="30">N41</f>
        <v>129081.91800000001</v>
      </c>
    </row>
    <row r="42" spans="1:23" ht="42.75" customHeight="1">
      <c r="A42" s="239"/>
      <c r="B42" s="223"/>
      <c r="C42" s="29" t="s">
        <v>19</v>
      </c>
      <c r="D42" s="32" t="s">
        <v>20</v>
      </c>
      <c r="E42" s="41">
        <v>20.05</v>
      </c>
      <c r="F42" s="51" t="s">
        <v>83</v>
      </c>
      <c r="G42" s="53">
        <v>5.21</v>
      </c>
      <c r="H42" s="63">
        <f t="shared" si="23"/>
        <v>9.1174999999999997</v>
      </c>
      <c r="I42" s="64">
        <f t="shared" si="24"/>
        <v>161352</v>
      </c>
      <c r="J42" s="7"/>
      <c r="K42" s="6" t="s">
        <v>48</v>
      </c>
      <c r="L42" s="109">
        <v>60</v>
      </c>
      <c r="M42" s="42">
        <f t="shared" si="25"/>
        <v>8.3333333333333329E-2</v>
      </c>
      <c r="N42" s="33">
        <f t="shared" si="26"/>
        <v>13446.033124999998</v>
      </c>
      <c r="O42" s="37"/>
      <c r="P42" s="37"/>
      <c r="Q42" s="37"/>
      <c r="R42" s="37"/>
      <c r="S42" s="33"/>
      <c r="T42" s="57">
        <f t="shared" si="27"/>
        <v>1345</v>
      </c>
      <c r="U42" s="184">
        <f t="shared" si="28"/>
        <v>14791.033124999998</v>
      </c>
      <c r="V42" s="191">
        <f t="shared" si="29"/>
        <v>177.49239749999995</v>
      </c>
      <c r="W42" s="114">
        <f t="shared" si="30"/>
        <v>13446.033124999998</v>
      </c>
    </row>
    <row r="43" spans="1:23" ht="42.75" customHeight="1">
      <c r="A43" s="239"/>
      <c r="B43" s="223"/>
      <c r="C43" s="29" t="s">
        <v>19</v>
      </c>
      <c r="D43" s="32" t="s">
        <v>20</v>
      </c>
      <c r="E43" s="41">
        <v>20.05</v>
      </c>
      <c r="F43" s="51" t="s">
        <v>83</v>
      </c>
      <c r="G43" s="53">
        <v>5.21</v>
      </c>
      <c r="H43" s="63">
        <f t="shared" si="23"/>
        <v>9.1174999999999997</v>
      </c>
      <c r="I43" s="64">
        <f t="shared" si="24"/>
        <v>161352</v>
      </c>
      <c r="J43" s="7"/>
      <c r="K43" s="6" t="s">
        <v>26</v>
      </c>
      <c r="L43" s="109">
        <v>12</v>
      </c>
      <c r="M43" s="42">
        <f>L43/720</f>
        <v>1.6666666666666666E-2</v>
      </c>
      <c r="N43" s="33">
        <f t="shared" si="26"/>
        <v>2689.2066249999998</v>
      </c>
      <c r="O43" s="37"/>
      <c r="P43" s="37"/>
      <c r="Q43" s="37"/>
      <c r="R43" s="37"/>
      <c r="S43" s="33"/>
      <c r="T43" s="57">
        <f>ROUND(SUM(N43*10%),0)</f>
        <v>269</v>
      </c>
      <c r="U43" s="184">
        <f t="shared" si="28"/>
        <v>2958.2066249999998</v>
      </c>
      <c r="V43" s="191">
        <f>(U43*12)/1000</f>
        <v>35.498479500000002</v>
      </c>
      <c r="W43" s="114">
        <f t="shared" si="30"/>
        <v>2689.2066249999998</v>
      </c>
    </row>
    <row r="44" spans="1:23" ht="32.25" customHeight="1">
      <c r="A44" s="239"/>
      <c r="B44" s="223"/>
      <c r="C44" s="29" t="s">
        <v>19</v>
      </c>
      <c r="D44" s="32" t="s">
        <v>20</v>
      </c>
      <c r="E44" s="41">
        <v>20.05</v>
      </c>
      <c r="F44" s="51" t="s">
        <v>83</v>
      </c>
      <c r="G44" s="53">
        <v>5.21</v>
      </c>
      <c r="H44" s="63">
        <f t="shared" si="23"/>
        <v>9.1174999999999997</v>
      </c>
      <c r="I44" s="64">
        <f t="shared" si="24"/>
        <v>161352</v>
      </c>
      <c r="J44" s="7"/>
      <c r="K44" s="6" t="s">
        <v>96</v>
      </c>
      <c r="L44" s="109">
        <v>268</v>
      </c>
      <c r="M44" s="42">
        <f t="shared" si="25"/>
        <v>0.37222222222222223</v>
      </c>
      <c r="N44" s="33">
        <f t="shared" si="26"/>
        <v>60058.94795833333</v>
      </c>
      <c r="O44" s="37"/>
      <c r="P44" s="37"/>
      <c r="Q44" s="37"/>
      <c r="R44" s="37"/>
      <c r="S44" s="33"/>
      <c r="T44" s="57">
        <f t="shared" si="27"/>
        <v>6006</v>
      </c>
      <c r="U44" s="184">
        <f t="shared" si="28"/>
        <v>66064.94795833333</v>
      </c>
      <c r="V44" s="191">
        <f t="shared" si="29"/>
        <v>792.77937550000001</v>
      </c>
      <c r="W44" s="114">
        <f t="shared" si="30"/>
        <v>60058.94795833333</v>
      </c>
    </row>
    <row r="45" spans="1:23" ht="32.25" customHeight="1">
      <c r="A45" s="239"/>
      <c r="B45" s="238"/>
      <c r="C45" s="29" t="s">
        <v>19</v>
      </c>
      <c r="D45" s="32" t="s">
        <v>20</v>
      </c>
      <c r="E45" s="41">
        <v>20.05</v>
      </c>
      <c r="F45" s="51" t="s">
        <v>83</v>
      </c>
      <c r="G45" s="53">
        <v>5.21</v>
      </c>
      <c r="H45" s="63">
        <f t="shared" si="23"/>
        <v>9.1174999999999997</v>
      </c>
      <c r="I45" s="64">
        <f t="shared" si="24"/>
        <v>161352</v>
      </c>
      <c r="J45" s="7"/>
      <c r="K45" s="6" t="s">
        <v>64</v>
      </c>
      <c r="L45" s="109">
        <v>80</v>
      </c>
      <c r="M45" s="42">
        <f t="shared" si="25"/>
        <v>0.1111111111111111</v>
      </c>
      <c r="N45" s="33">
        <f t="shared" si="26"/>
        <v>17928.044166666667</v>
      </c>
      <c r="O45" s="37"/>
      <c r="P45" s="37"/>
      <c r="Q45" s="37"/>
      <c r="R45" s="37"/>
      <c r="S45" s="33"/>
      <c r="T45" s="57">
        <f t="shared" si="27"/>
        <v>1793</v>
      </c>
      <c r="U45" s="184">
        <f t="shared" si="28"/>
        <v>19721.044166666667</v>
      </c>
      <c r="V45" s="191">
        <f t="shared" si="29"/>
        <v>236.65253000000001</v>
      </c>
      <c r="W45" s="114">
        <f t="shared" si="30"/>
        <v>17928.044166666667</v>
      </c>
    </row>
    <row r="46" spans="1:23" s="123" customFormat="1" ht="32.25" customHeight="1">
      <c r="A46" s="236"/>
      <c r="B46" s="95"/>
      <c r="C46" s="95"/>
      <c r="D46" s="96"/>
      <c r="E46" s="95"/>
      <c r="F46" s="97"/>
      <c r="G46" s="98"/>
      <c r="H46" s="98"/>
      <c r="I46" s="99"/>
      <c r="J46" s="100"/>
      <c r="K46" s="101" t="s">
        <v>22</v>
      </c>
      <c r="L46" s="102">
        <f>SUM(L41:L45)</f>
        <v>996</v>
      </c>
      <c r="M46" s="103">
        <f>SUM(M41:M45)</f>
        <v>1.3833333333333335</v>
      </c>
      <c r="N46" s="102">
        <f>SUM(N41:N45)</f>
        <v>223204.14987499997</v>
      </c>
      <c r="O46" s="102">
        <f t="shared" ref="O46:W46" si="31">SUM(O41:O45)</f>
        <v>7078.8</v>
      </c>
      <c r="P46" s="102">
        <f t="shared" si="31"/>
        <v>8848</v>
      </c>
      <c r="Q46" s="102"/>
      <c r="R46" s="102">
        <f t="shared" si="31"/>
        <v>4424</v>
      </c>
      <c r="S46" s="102">
        <f t="shared" si="31"/>
        <v>0</v>
      </c>
      <c r="T46" s="187">
        <f t="shared" si="31"/>
        <v>22321</v>
      </c>
      <c r="U46" s="192">
        <f t="shared" si="31"/>
        <v>265875.94987499999</v>
      </c>
      <c r="V46" s="195">
        <f t="shared" si="31"/>
        <v>3190.5113985000003</v>
      </c>
      <c r="W46" s="192">
        <f t="shared" si="31"/>
        <v>223204.14987499997</v>
      </c>
    </row>
    <row r="47" spans="1:23" ht="32.25" customHeight="1">
      <c r="A47" s="237">
        <v>8</v>
      </c>
      <c r="B47" s="222" t="s">
        <v>54</v>
      </c>
      <c r="C47" s="29" t="s">
        <v>110</v>
      </c>
      <c r="D47" s="32" t="s">
        <v>20</v>
      </c>
      <c r="E47" s="29">
        <v>23.09</v>
      </c>
      <c r="F47" s="51" t="s">
        <v>83</v>
      </c>
      <c r="G47" s="53">
        <v>5.21</v>
      </c>
      <c r="H47" s="63">
        <f t="shared" ref="H47:H55" si="32">G47*1.75</f>
        <v>9.1174999999999997</v>
      </c>
      <c r="I47" s="64">
        <f t="shared" ref="I47:I55" si="33">ROUND(SUM(H47*17697),0)</f>
        <v>161352</v>
      </c>
      <c r="J47" s="7"/>
      <c r="K47" s="6" t="s">
        <v>207</v>
      </c>
      <c r="L47" s="109">
        <v>16</v>
      </c>
      <c r="M47" s="42">
        <f t="shared" ref="M47:M55" si="34">L47/720</f>
        <v>2.2222222222222223E-2</v>
      </c>
      <c r="N47" s="33">
        <f t="shared" si="26"/>
        <v>3585.6088333333332</v>
      </c>
      <c r="O47" s="37"/>
      <c r="P47" s="37"/>
      <c r="Q47" s="37"/>
      <c r="R47" s="37"/>
      <c r="S47" s="50"/>
      <c r="T47" s="57">
        <f t="shared" ref="T47:T55" si="35">ROUND(SUM(N47*10%),0)</f>
        <v>359</v>
      </c>
      <c r="U47" s="184">
        <f t="shared" ref="U47:U55" si="36">N47+O47+P47+R47+T47+S47</f>
        <v>3944.6088333333332</v>
      </c>
      <c r="V47" s="191">
        <f t="shared" ref="V47:V55" si="37">(U47*12)/1000</f>
        <v>47.335305999999996</v>
      </c>
      <c r="W47" s="116"/>
    </row>
    <row r="48" spans="1:23" ht="32.25" customHeight="1">
      <c r="A48" s="239"/>
      <c r="B48" s="223"/>
      <c r="C48" s="29" t="s">
        <v>110</v>
      </c>
      <c r="D48" s="32" t="s">
        <v>20</v>
      </c>
      <c r="E48" s="29">
        <v>23.09</v>
      </c>
      <c r="F48" s="51" t="s">
        <v>83</v>
      </c>
      <c r="G48" s="53">
        <v>5.21</v>
      </c>
      <c r="H48" s="63">
        <f t="shared" si="32"/>
        <v>9.1174999999999997</v>
      </c>
      <c r="I48" s="64">
        <f t="shared" si="33"/>
        <v>161352</v>
      </c>
      <c r="J48" s="7"/>
      <c r="K48" s="6" t="s">
        <v>208</v>
      </c>
      <c r="L48" s="109">
        <v>96</v>
      </c>
      <c r="M48" s="42">
        <f t="shared" si="34"/>
        <v>0.13333333333333333</v>
      </c>
      <c r="N48" s="33">
        <f t="shared" si="26"/>
        <v>21513.652999999998</v>
      </c>
      <c r="O48" s="37"/>
      <c r="P48" s="37"/>
      <c r="Q48" s="37"/>
      <c r="R48" s="37"/>
      <c r="S48" s="50"/>
      <c r="T48" s="57">
        <f t="shared" ref="T48:T53" si="38">ROUND(SUM(N48*10%),0)</f>
        <v>2151</v>
      </c>
      <c r="U48" s="184">
        <f t="shared" si="36"/>
        <v>23664.652999999998</v>
      </c>
      <c r="V48" s="191">
        <f t="shared" ref="V48:V53" si="39">(U48*12)/1000</f>
        <v>283.97583600000002</v>
      </c>
      <c r="W48" s="116"/>
    </row>
    <row r="49" spans="1:23" ht="32.25" customHeight="1">
      <c r="A49" s="239"/>
      <c r="B49" s="223"/>
      <c r="C49" s="29" t="s">
        <v>110</v>
      </c>
      <c r="D49" s="32" t="s">
        <v>20</v>
      </c>
      <c r="E49" s="29">
        <v>23.09</v>
      </c>
      <c r="F49" s="51" t="s">
        <v>83</v>
      </c>
      <c r="G49" s="53">
        <v>5.21</v>
      </c>
      <c r="H49" s="63">
        <f t="shared" si="32"/>
        <v>9.1174999999999997</v>
      </c>
      <c r="I49" s="64">
        <f t="shared" si="33"/>
        <v>161352</v>
      </c>
      <c r="J49" s="7"/>
      <c r="K49" s="6" t="s">
        <v>136</v>
      </c>
      <c r="L49" s="109">
        <v>60</v>
      </c>
      <c r="M49" s="42">
        <f t="shared" si="34"/>
        <v>8.3333333333333329E-2</v>
      </c>
      <c r="N49" s="33">
        <f t="shared" si="26"/>
        <v>13446.033124999998</v>
      </c>
      <c r="O49" s="37"/>
      <c r="P49" s="37"/>
      <c r="Q49" s="37"/>
      <c r="R49" s="37"/>
      <c r="S49" s="50"/>
      <c r="T49" s="57">
        <f t="shared" si="38"/>
        <v>1345</v>
      </c>
      <c r="U49" s="184">
        <f t="shared" si="36"/>
        <v>14791.033124999998</v>
      </c>
      <c r="V49" s="191">
        <f t="shared" si="39"/>
        <v>177.49239749999995</v>
      </c>
      <c r="W49" s="116"/>
    </row>
    <row r="50" spans="1:23" ht="32.25" customHeight="1">
      <c r="A50" s="239"/>
      <c r="B50" s="223"/>
      <c r="C50" s="29" t="s">
        <v>110</v>
      </c>
      <c r="D50" s="32" t="s">
        <v>20</v>
      </c>
      <c r="E50" s="29">
        <v>23.09</v>
      </c>
      <c r="F50" s="51" t="s">
        <v>83</v>
      </c>
      <c r="G50" s="53">
        <v>5.21</v>
      </c>
      <c r="H50" s="63">
        <f t="shared" si="32"/>
        <v>9.1174999999999997</v>
      </c>
      <c r="I50" s="64">
        <f t="shared" si="33"/>
        <v>161352</v>
      </c>
      <c r="J50" s="7"/>
      <c r="K50" s="6" t="s">
        <v>111</v>
      </c>
      <c r="L50" s="109">
        <v>42</v>
      </c>
      <c r="M50" s="42">
        <f t="shared" si="34"/>
        <v>5.8333333333333334E-2</v>
      </c>
      <c r="N50" s="33">
        <f t="shared" si="26"/>
        <v>9412.2231874999998</v>
      </c>
      <c r="O50" s="37"/>
      <c r="P50" s="37"/>
      <c r="Q50" s="37"/>
      <c r="R50" s="37"/>
      <c r="S50" s="50"/>
      <c r="T50" s="57">
        <f t="shared" si="38"/>
        <v>941</v>
      </c>
      <c r="U50" s="184">
        <f t="shared" si="36"/>
        <v>10353.2231875</v>
      </c>
      <c r="V50" s="191">
        <f t="shared" si="39"/>
        <v>124.23867824999999</v>
      </c>
      <c r="W50" s="116"/>
    </row>
    <row r="51" spans="1:23" ht="32.25" customHeight="1">
      <c r="A51" s="239"/>
      <c r="B51" s="223"/>
      <c r="C51" s="29" t="s">
        <v>110</v>
      </c>
      <c r="D51" s="32" t="s">
        <v>20</v>
      </c>
      <c r="E51" s="29">
        <v>23.09</v>
      </c>
      <c r="F51" s="51" t="s">
        <v>83</v>
      </c>
      <c r="G51" s="53">
        <v>5.21</v>
      </c>
      <c r="H51" s="63">
        <f t="shared" si="32"/>
        <v>9.1174999999999997</v>
      </c>
      <c r="I51" s="64">
        <f t="shared" ref="I51:I52" si="40">ROUND(SUM(H51*17697),0)</f>
        <v>161352</v>
      </c>
      <c r="J51" s="7"/>
      <c r="K51" s="6" t="s">
        <v>112</v>
      </c>
      <c r="L51" s="109">
        <v>28</v>
      </c>
      <c r="M51" s="42">
        <f t="shared" ref="M51:M52" si="41">L51/720</f>
        <v>3.888888888888889E-2</v>
      </c>
      <c r="N51" s="33">
        <f t="shared" ref="N51:N52" si="42">17697*H51*M51</f>
        <v>6274.8154583333335</v>
      </c>
      <c r="O51" s="37"/>
      <c r="P51" s="37"/>
      <c r="Q51" s="37"/>
      <c r="R51" s="37"/>
      <c r="S51" s="50"/>
      <c r="T51" s="57">
        <f t="shared" si="38"/>
        <v>627</v>
      </c>
      <c r="U51" s="184">
        <f t="shared" si="36"/>
        <v>6901.8154583333335</v>
      </c>
      <c r="V51" s="191">
        <f t="shared" si="39"/>
        <v>82.821785500000004</v>
      </c>
      <c r="W51" s="116"/>
    </row>
    <row r="52" spans="1:23" ht="32.25" customHeight="1">
      <c r="A52" s="239"/>
      <c r="B52" s="223"/>
      <c r="C52" s="29" t="s">
        <v>110</v>
      </c>
      <c r="D52" s="32" t="s">
        <v>20</v>
      </c>
      <c r="E52" s="29">
        <v>23.09</v>
      </c>
      <c r="F52" s="51" t="s">
        <v>83</v>
      </c>
      <c r="G52" s="53">
        <v>5.21</v>
      </c>
      <c r="H52" s="63">
        <f t="shared" si="32"/>
        <v>9.1174999999999997</v>
      </c>
      <c r="I52" s="64">
        <f t="shared" si="40"/>
        <v>161352</v>
      </c>
      <c r="J52" s="7"/>
      <c r="K52" s="6" t="s">
        <v>209</v>
      </c>
      <c r="L52" s="109">
        <v>10</v>
      </c>
      <c r="M52" s="42">
        <f t="shared" si="41"/>
        <v>1.3888888888888888E-2</v>
      </c>
      <c r="N52" s="33">
        <f t="shared" si="42"/>
        <v>2241.0055208333333</v>
      </c>
      <c r="O52" s="37"/>
      <c r="P52" s="37"/>
      <c r="Q52" s="37"/>
      <c r="R52" s="37"/>
      <c r="S52" s="50"/>
      <c r="T52" s="57">
        <f t="shared" si="38"/>
        <v>224</v>
      </c>
      <c r="U52" s="184">
        <f t="shared" si="36"/>
        <v>2465.0055208333333</v>
      </c>
      <c r="V52" s="191">
        <f t="shared" si="39"/>
        <v>29.580066250000002</v>
      </c>
      <c r="W52" s="116"/>
    </row>
    <row r="53" spans="1:23" ht="32.25" customHeight="1">
      <c r="A53" s="239"/>
      <c r="B53" s="223"/>
      <c r="C53" s="29" t="s">
        <v>110</v>
      </c>
      <c r="D53" s="32" t="s">
        <v>20</v>
      </c>
      <c r="E53" s="29">
        <v>23.09</v>
      </c>
      <c r="F53" s="51" t="s">
        <v>83</v>
      </c>
      <c r="G53" s="53">
        <v>5.21</v>
      </c>
      <c r="H53" s="63">
        <f t="shared" si="32"/>
        <v>9.1174999999999997</v>
      </c>
      <c r="I53" s="64">
        <f t="shared" si="33"/>
        <v>161352</v>
      </c>
      <c r="J53" s="7"/>
      <c r="K53" s="6" t="s">
        <v>210</v>
      </c>
      <c r="L53" s="109">
        <v>12</v>
      </c>
      <c r="M53" s="42">
        <f t="shared" si="34"/>
        <v>1.6666666666666666E-2</v>
      </c>
      <c r="N53" s="33">
        <f t="shared" si="26"/>
        <v>2689.2066249999998</v>
      </c>
      <c r="O53" s="37"/>
      <c r="P53" s="37"/>
      <c r="Q53" s="37"/>
      <c r="R53" s="37"/>
      <c r="S53" s="50"/>
      <c r="T53" s="57">
        <f t="shared" si="38"/>
        <v>269</v>
      </c>
      <c r="U53" s="184">
        <f t="shared" si="36"/>
        <v>2958.2066249999998</v>
      </c>
      <c r="V53" s="191">
        <f t="shared" si="39"/>
        <v>35.498479500000002</v>
      </c>
      <c r="W53" s="116"/>
    </row>
    <row r="54" spans="1:23" ht="32.25" customHeight="1">
      <c r="A54" s="239"/>
      <c r="B54" s="223"/>
      <c r="C54" s="29" t="s">
        <v>110</v>
      </c>
      <c r="D54" s="32" t="s">
        <v>20</v>
      </c>
      <c r="E54" s="29">
        <v>23.09</v>
      </c>
      <c r="F54" s="51" t="s">
        <v>83</v>
      </c>
      <c r="G54" s="53">
        <v>5.21</v>
      </c>
      <c r="H54" s="63">
        <f t="shared" si="32"/>
        <v>9.1174999999999997</v>
      </c>
      <c r="I54" s="64">
        <f t="shared" si="33"/>
        <v>161352</v>
      </c>
      <c r="J54" s="7"/>
      <c r="K54" s="6" t="s">
        <v>211</v>
      </c>
      <c r="L54" s="109">
        <v>48</v>
      </c>
      <c r="M54" s="42">
        <f t="shared" si="34"/>
        <v>6.6666666666666666E-2</v>
      </c>
      <c r="N54" s="33">
        <f t="shared" si="26"/>
        <v>10756.826499999999</v>
      </c>
      <c r="O54" s="37"/>
      <c r="P54" s="37"/>
      <c r="Q54" s="37"/>
      <c r="R54" s="37"/>
      <c r="S54" s="50"/>
      <c r="T54" s="57">
        <f t="shared" si="35"/>
        <v>1076</v>
      </c>
      <c r="U54" s="184">
        <f t="shared" si="36"/>
        <v>11832.826499999999</v>
      </c>
      <c r="V54" s="191">
        <f t="shared" si="37"/>
        <v>141.99391800000001</v>
      </c>
      <c r="W54" s="116"/>
    </row>
    <row r="55" spans="1:23" ht="32.25" customHeight="1">
      <c r="A55" s="239"/>
      <c r="B55" s="238"/>
      <c r="C55" s="29" t="s">
        <v>110</v>
      </c>
      <c r="D55" s="32" t="s">
        <v>20</v>
      </c>
      <c r="E55" s="29">
        <v>23.09</v>
      </c>
      <c r="F55" s="51" t="s">
        <v>83</v>
      </c>
      <c r="G55" s="53">
        <v>5.21</v>
      </c>
      <c r="H55" s="63">
        <f t="shared" si="32"/>
        <v>9.1174999999999997</v>
      </c>
      <c r="I55" s="64">
        <f t="shared" si="33"/>
        <v>161352</v>
      </c>
      <c r="J55" s="7"/>
      <c r="K55" s="6" t="s">
        <v>212</v>
      </c>
      <c r="L55" s="109">
        <v>18</v>
      </c>
      <c r="M55" s="42">
        <f t="shared" si="34"/>
        <v>2.5000000000000001E-2</v>
      </c>
      <c r="N55" s="33">
        <f t="shared" si="26"/>
        <v>4033.8099375000002</v>
      </c>
      <c r="O55" s="37"/>
      <c r="P55" s="37"/>
      <c r="Q55" s="37"/>
      <c r="R55" s="37"/>
      <c r="S55" s="50"/>
      <c r="T55" s="57">
        <f t="shared" si="35"/>
        <v>403</v>
      </c>
      <c r="U55" s="184">
        <f t="shared" si="36"/>
        <v>4436.8099375000002</v>
      </c>
      <c r="V55" s="191">
        <f t="shared" si="37"/>
        <v>53.241719250000003</v>
      </c>
      <c r="W55" s="116"/>
    </row>
    <row r="56" spans="1:23" s="123" customFormat="1" ht="32.25" customHeight="1">
      <c r="A56" s="236"/>
      <c r="B56" s="95"/>
      <c r="C56" s="95"/>
      <c r="D56" s="96"/>
      <c r="E56" s="95"/>
      <c r="F56" s="97"/>
      <c r="G56" s="98"/>
      <c r="H56" s="98"/>
      <c r="I56" s="99"/>
      <c r="J56" s="100"/>
      <c r="K56" s="101" t="s">
        <v>22</v>
      </c>
      <c r="L56" s="102">
        <f>SUM(L47:L55)</f>
        <v>330</v>
      </c>
      <c r="M56" s="103">
        <f>SUM(M47:M55)</f>
        <v>0.45833333333333337</v>
      </c>
      <c r="N56" s="102">
        <f>SUM(N47:N55)</f>
        <v>73953.182187499988</v>
      </c>
      <c r="O56" s="102">
        <f t="shared" ref="O56:W56" si="43">SUM(O47:O55)</f>
        <v>0</v>
      </c>
      <c r="P56" s="102">
        <f t="shared" si="43"/>
        <v>0</v>
      </c>
      <c r="Q56" s="102"/>
      <c r="R56" s="102">
        <f t="shared" si="43"/>
        <v>0</v>
      </c>
      <c r="S56" s="102">
        <f t="shared" si="43"/>
        <v>0</v>
      </c>
      <c r="T56" s="187">
        <f t="shared" si="43"/>
        <v>7395</v>
      </c>
      <c r="U56" s="192">
        <f t="shared" si="43"/>
        <v>81348.182187499988</v>
      </c>
      <c r="V56" s="195">
        <f t="shared" si="43"/>
        <v>976.17818624999995</v>
      </c>
      <c r="W56" s="192">
        <f t="shared" si="43"/>
        <v>0</v>
      </c>
    </row>
    <row r="57" spans="1:23" ht="32.25" customHeight="1">
      <c r="A57" s="237">
        <v>9</v>
      </c>
      <c r="B57" s="222" t="s">
        <v>191</v>
      </c>
      <c r="C57" s="29" t="s">
        <v>81</v>
      </c>
      <c r="D57" s="32" t="s">
        <v>20</v>
      </c>
      <c r="E57" s="29">
        <v>5.1100000000000003</v>
      </c>
      <c r="F57" s="51" t="s">
        <v>83</v>
      </c>
      <c r="G57" s="53">
        <v>4.75</v>
      </c>
      <c r="H57" s="63">
        <f t="shared" ref="H57:H58" si="44">G57*1.75</f>
        <v>8.3125</v>
      </c>
      <c r="I57" s="64">
        <f>ROUND(SUM(H57*17697),0)</f>
        <v>147106</v>
      </c>
      <c r="J57" s="18"/>
      <c r="K57" s="19" t="s">
        <v>113</v>
      </c>
      <c r="L57" s="110">
        <v>60</v>
      </c>
      <c r="M57" s="43">
        <f>L57/720</f>
        <v>8.3333333333333329E-2</v>
      </c>
      <c r="N57" s="33">
        <f t="shared" si="26"/>
        <v>12258.859375</v>
      </c>
      <c r="O57" s="37"/>
      <c r="P57" s="37"/>
      <c r="Q57" s="37"/>
      <c r="R57" s="34">
        <v>4424</v>
      </c>
      <c r="S57" s="33"/>
      <c r="T57" s="57">
        <f>ROUND(SUM(N57*10%),0)</f>
        <v>1226</v>
      </c>
      <c r="U57" s="184">
        <f t="shared" ref="U57:U58" si="45">N57+O57+P57+R57+T57+S57</f>
        <v>17908.859375</v>
      </c>
      <c r="V57" s="191">
        <f>(U57*12)/1000</f>
        <v>214.90631250000001</v>
      </c>
      <c r="W57" s="116"/>
    </row>
    <row r="58" spans="1:23" ht="32.25" customHeight="1">
      <c r="A58" s="239"/>
      <c r="B58" s="238"/>
      <c r="C58" s="29" t="s">
        <v>81</v>
      </c>
      <c r="D58" s="32" t="s">
        <v>20</v>
      </c>
      <c r="E58" s="29">
        <v>5.1100000000000003</v>
      </c>
      <c r="F58" s="51" t="s">
        <v>83</v>
      </c>
      <c r="G58" s="53">
        <v>4.75</v>
      </c>
      <c r="H58" s="63">
        <f t="shared" si="44"/>
        <v>8.3125</v>
      </c>
      <c r="I58" s="64">
        <f>ROUND(SUM(H58*17697),0)</f>
        <v>147106</v>
      </c>
      <c r="J58" s="18"/>
      <c r="K58" s="19" t="s">
        <v>100</v>
      </c>
      <c r="L58" s="110">
        <v>60</v>
      </c>
      <c r="M58" s="43">
        <f>L58/720</f>
        <v>8.3333333333333329E-2</v>
      </c>
      <c r="N58" s="33">
        <f>17697*H58*M58</f>
        <v>12258.859375</v>
      </c>
      <c r="O58" s="37"/>
      <c r="P58" s="37"/>
      <c r="Q58" s="37"/>
      <c r="R58" s="37"/>
      <c r="S58" s="50"/>
      <c r="T58" s="57">
        <f>ROUND(SUM(N58*10%),0)</f>
        <v>1226</v>
      </c>
      <c r="U58" s="184">
        <f t="shared" si="45"/>
        <v>13484.859375</v>
      </c>
      <c r="V58" s="191">
        <f>(U58*12)/1000</f>
        <v>161.81831249999999</v>
      </c>
      <c r="W58" s="116"/>
    </row>
    <row r="59" spans="1:23" s="123" customFormat="1" ht="32.25" customHeight="1">
      <c r="A59" s="236"/>
      <c r="B59" s="95"/>
      <c r="C59" s="95"/>
      <c r="D59" s="96"/>
      <c r="E59" s="95"/>
      <c r="F59" s="97"/>
      <c r="G59" s="98"/>
      <c r="H59" s="98"/>
      <c r="I59" s="99"/>
      <c r="J59" s="100"/>
      <c r="K59" s="101" t="s">
        <v>22</v>
      </c>
      <c r="L59" s="102">
        <f>SUM(L57:L58)</f>
        <v>120</v>
      </c>
      <c r="M59" s="103">
        <f>SUM(M57:M58)</f>
        <v>0.16666666666666666</v>
      </c>
      <c r="N59" s="102">
        <f>SUM(N57:N58)</f>
        <v>24517.71875</v>
      </c>
      <c r="O59" s="102">
        <f t="shared" ref="O59:W59" si="46">SUM(O57:O58)</f>
        <v>0</v>
      </c>
      <c r="P59" s="102">
        <f t="shared" si="46"/>
        <v>0</v>
      </c>
      <c r="Q59" s="102"/>
      <c r="R59" s="102">
        <f t="shared" si="46"/>
        <v>4424</v>
      </c>
      <c r="S59" s="102">
        <f t="shared" si="46"/>
        <v>0</v>
      </c>
      <c r="T59" s="187">
        <f t="shared" si="46"/>
        <v>2452</v>
      </c>
      <c r="U59" s="192">
        <f t="shared" si="46"/>
        <v>31393.71875</v>
      </c>
      <c r="V59" s="195">
        <f t="shared" si="46"/>
        <v>376.724625</v>
      </c>
      <c r="W59" s="192">
        <f t="shared" si="46"/>
        <v>0</v>
      </c>
    </row>
    <row r="60" spans="1:23" ht="32.25" customHeight="1">
      <c r="A60" s="237">
        <v>10</v>
      </c>
      <c r="B60" s="222" t="s">
        <v>31</v>
      </c>
      <c r="C60" s="29" t="s">
        <v>19</v>
      </c>
      <c r="D60" s="32" t="s">
        <v>20</v>
      </c>
      <c r="E60" s="40">
        <v>34.6</v>
      </c>
      <c r="F60" s="51" t="s">
        <v>83</v>
      </c>
      <c r="G60" s="53">
        <v>5.31</v>
      </c>
      <c r="H60" s="63">
        <f t="shared" ref="H60:H66" si="47">G60*1.75</f>
        <v>9.2924999999999986</v>
      </c>
      <c r="I60" s="64">
        <f t="shared" ref="I60:I125" si="48">ROUND(SUM(H60*17697),0)</f>
        <v>164449</v>
      </c>
      <c r="J60" s="18" t="s">
        <v>189</v>
      </c>
      <c r="K60" s="55" t="s">
        <v>117</v>
      </c>
      <c r="L60" s="37">
        <v>49</v>
      </c>
      <c r="M60" s="42">
        <f t="shared" ref="M60:M66" si="49">L60/720</f>
        <v>6.805555555555555E-2</v>
      </c>
      <c r="N60" s="33">
        <f>17697*H60*M60</f>
        <v>11191.693406249997</v>
      </c>
      <c r="O60" s="34"/>
      <c r="P60" s="34"/>
      <c r="Q60" s="34"/>
      <c r="R60" s="34">
        <v>4424</v>
      </c>
      <c r="S60" s="33">
        <f>N60*30%</f>
        <v>3357.508021874999</v>
      </c>
      <c r="T60" s="57">
        <f t="shared" ref="T60:T66" si="50">ROUND(SUM(N60*10%),0)</f>
        <v>1119</v>
      </c>
      <c r="U60" s="184">
        <f t="shared" ref="U60:U66" si="51">N60+O60+P60+R60+T60+S60</f>
        <v>20092.201428124994</v>
      </c>
      <c r="V60" s="191">
        <f t="shared" ref="V60:V66" si="52">(U60*12)/1000</f>
        <v>241.10641713749993</v>
      </c>
      <c r="W60" s="114">
        <f t="shared" ref="W60:W66" si="53">N60</f>
        <v>11191.693406249997</v>
      </c>
    </row>
    <row r="61" spans="1:23" ht="32.25" customHeight="1">
      <c r="A61" s="239"/>
      <c r="B61" s="223"/>
      <c r="C61" s="29" t="s">
        <v>19</v>
      </c>
      <c r="D61" s="32" t="s">
        <v>20</v>
      </c>
      <c r="E61" s="40">
        <v>34.6</v>
      </c>
      <c r="F61" s="51" t="s">
        <v>83</v>
      </c>
      <c r="G61" s="53">
        <v>5.31</v>
      </c>
      <c r="H61" s="63">
        <f t="shared" si="47"/>
        <v>9.2924999999999986</v>
      </c>
      <c r="I61" s="64">
        <f t="shared" si="48"/>
        <v>164449</v>
      </c>
      <c r="J61" s="18" t="s">
        <v>189</v>
      </c>
      <c r="K61" s="55" t="s">
        <v>219</v>
      </c>
      <c r="L61" s="37">
        <v>24</v>
      </c>
      <c r="M61" s="42">
        <f t="shared" si="49"/>
        <v>3.3333333333333333E-2</v>
      </c>
      <c r="N61" s="33">
        <f t="shared" ref="N61:N65" si="54">17697*H61*M61</f>
        <v>5481.6457499999988</v>
      </c>
      <c r="O61" s="34"/>
      <c r="P61" s="34"/>
      <c r="Q61" s="34"/>
      <c r="R61" s="34"/>
      <c r="S61" s="33">
        <f t="shared" ref="S61:S66" si="55">N61*30%</f>
        <v>1644.4937249999996</v>
      </c>
      <c r="T61" s="57">
        <f t="shared" si="50"/>
        <v>548</v>
      </c>
      <c r="U61" s="184">
        <f t="shared" si="51"/>
        <v>7674.1394749999981</v>
      </c>
      <c r="V61" s="191">
        <f t="shared" si="52"/>
        <v>92.089673699999992</v>
      </c>
      <c r="W61" s="114">
        <f t="shared" si="53"/>
        <v>5481.6457499999988</v>
      </c>
    </row>
    <row r="62" spans="1:23" ht="32.25" customHeight="1">
      <c r="A62" s="239"/>
      <c r="B62" s="223"/>
      <c r="C62" s="29" t="s">
        <v>19</v>
      </c>
      <c r="D62" s="32" t="s">
        <v>20</v>
      </c>
      <c r="E62" s="40">
        <v>34.6</v>
      </c>
      <c r="F62" s="51" t="s">
        <v>83</v>
      </c>
      <c r="G62" s="53">
        <v>5.31</v>
      </c>
      <c r="H62" s="63">
        <f t="shared" si="47"/>
        <v>9.2924999999999986</v>
      </c>
      <c r="I62" s="64">
        <f t="shared" si="48"/>
        <v>164449</v>
      </c>
      <c r="J62" s="18" t="s">
        <v>189</v>
      </c>
      <c r="K62" s="55" t="s">
        <v>220</v>
      </c>
      <c r="L62" s="37">
        <v>22</v>
      </c>
      <c r="M62" s="42">
        <f t="shared" si="49"/>
        <v>3.0555555555555555E-2</v>
      </c>
      <c r="N62" s="33">
        <f t="shared" si="54"/>
        <v>5024.8419374999985</v>
      </c>
      <c r="O62" s="34"/>
      <c r="P62" s="34"/>
      <c r="Q62" s="34"/>
      <c r="R62" s="34"/>
      <c r="S62" s="33">
        <f t="shared" si="55"/>
        <v>1507.4525812499994</v>
      </c>
      <c r="T62" s="57">
        <f t="shared" si="50"/>
        <v>502</v>
      </c>
      <c r="U62" s="184">
        <f t="shared" si="51"/>
        <v>7034.2945187499981</v>
      </c>
      <c r="V62" s="191">
        <f t="shared" si="52"/>
        <v>84.411534224999983</v>
      </c>
      <c r="W62" s="114">
        <f t="shared" si="53"/>
        <v>5024.8419374999985</v>
      </c>
    </row>
    <row r="63" spans="1:23" ht="32.25" customHeight="1">
      <c r="A63" s="239"/>
      <c r="B63" s="223"/>
      <c r="C63" s="29" t="s">
        <v>19</v>
      </c>
      <c r="D63" s="32" t="s">
        <v>20</v>
      </c>
      <c r="E63" s="40">
        <v>34.6</v>
      </c>
      <c r="F63" s="51" t="s">
        <v>83</v>
      </c>
      <c r="G63" s="53">
        <v>5.31</v>
      </c>
      <c r="H63" s="63">
        <f t="shared" si="47"/>
        <v>9.2924999999999986</v>
      </c>
      <c r="I63" s="64">
        <f t="shared" si="48"/>
        <v>164449</v>
      </c>
      <c r="J63" s="18" t="s">
        <v>189</v>
      </c>
      <c r="K63" s="55" t="s">
        <v>221</v>
      </c>
      <c r="L63" s="37">
        <v>98</v>
      </c>
      <c r="M63" s="42">
        <f t="shared" si="49"/>
        <v>0.1361111111111111</v>
      </c>
      <c r="N63" s="33">
        <f t="shared" si="54"/>
        <v>22383.386812499994</v>
      </c>
      <c r="O63" s="34"/>
      <c r="P63" s="34"/>
      <c r="Q63" s="34"/>
      <c r="R63" s="34"/>
      <c r="S63" s="33">
        <f t="shared" si="55"/>
        <v>6715.0160437499981</v>
      </c>
      <c r="T63" s="57">
        <f t="shared" si="50"/>
        <v>2238</v>
      </c>
      <c r="U63" s="184">
        <f t="shared" si="51"/>
        <v>31336.402856249992</v>
      </c>
      <c r="V63" s="191">
        <f t="shared" si="52"/>
        <v>376.03683427499993</v>
      </c>
      <c r="W63" s="114">
        <f t="shared" si="53"/>
        <v>22383.386812499994</v>
      </c>
    </row>
    <row r="64" spans="1:23" ht="32.25" customHeight="1">
      <c r="A64" s="239"/>
      <c r="B64" s="223"/>
      <c r="C64" s="29" t="s">
        <v>19</v>
      </c>
      <c r="D64" s="32" t="s">
        <v>20</v>
      </c>
      <c r="E64" s="40">
        <v>34.6</v>
      </c>
      <c r="F64" s="51" t="s">
        <v>83</v>
      </c>
      <c r="G64" s="53">
        <v>5.31</v>
      </c>
      <c r="H64" s="63">
        <f t="shared" si="47"/>
        <v>9.2924999999999986</v>
      </c>
      <c r="I64" s="64">
        <f t="shared" si="48"/>
        <v>164449</v>
      </c>
      <c r="J64" s="18" t="s">
        <v>189</v>
      </c>
      <c r="K64" s="55" t="s">
        <v>37</v>
      </c>
      <c r="L64" s="37">
        <v>78</v>
      </c>
      <c r="M64" s="42">
        <f t="shared" si="49"/>
        <v>0.10833333333333334</v>
      </c>
      <c r="N64" s="33">
        <f t="shared" si="54"/>
        <v>17815.348687499998</v>
      </c>
      <c r="O64" s="34"/>
      <c r="P64" s="34"/>
      <c r="Q64" s="34"/>
      <c r="R64" s="34"/>
      <c r="S64" s="33">
        <f t="shared" si="55"/>
        <v>5344.6046062499991</v>
      </c>
      <c r="T64" s="57">
        <f t="shared" si="50"/>
        <v>1782</v>
      </c>
      <c r="U64" s="184">
        <f t="shared" si="51"/>
        <v>24941.953293749997</v>
      </c>
      <c r="V64" s="191">
        <f t="shared" si="52"/>
        <v>299.30343952499993</v>
      </c>
      <c r="W64" s="114">
        <f t="shared" si="53"/>
        <v>17815.348687499998</v>
      </c>
    </row>
    <row r="65" spans="1:23" ht="32.25" customHeight="1">
      <c r="A65" s="239"/>
      <c r="B65" s="223"/>
      <c r="C65" s="29" t="s">
        <v>19</v>
      </c>
      <c r="D65" s="32" t="s">
        <v>20</v>
      </c>
      <c r="E65" s="40">
        <v>34.6</v>
      </c>
      <c r="F65" s="51" t="s">
        <v>83</v>
      </c>
      <c r="G65" s="53">
        <v>5.31</v>
      </c>
      <c r="H65" s="63">
        <f t="shared" si="47"/>
        <v>9.2924999999999986</v>
      </c>
      <c r="I65" s="64">
        <f t="shared" si="48"/>
        <v>164449</v>
      </c>
      <c r="J65" s="18" t="s">
        <v>189</v>
      </c>
      <c r="K65" s="55" t="s">
        <v>222</v>
      </c>
      <c r="L65" s="37">
        <v>250</v>
      </c>
      <c r="M65" s="42">
        <f t="shared" si="49"/>
        <v>0.34722222222222221</v>
      </c>
      <c r="N65" s="33">
        <f t="shared" si="54"/>
        <v>57100.476562499985</v>
      </c>
      <c r="O65" s="34"/>
      <c r="P65" s="34"/>
      <c r="Q65" s="34"/>
      <c r="R65" s="34"/>
      <c r="S65" s="33">
        <f t="shared" si="55"/>
        <v>17130.142968749995</v>
      </c>
      <c r="T65" s="57">
        <f t="shared" si="50"/>
        <v>5710</v>
      </c>
      <c r="U65" s="184">
        <f t="shared" si="51"/>
        <v>79940.619531249977</v>
      </c>
      <c r="V65" s="191">
        <f t="shared" si="52"/>
        <v>959.28743437499975</v>
      </c>
      <c r="W65" s="114">
        <f t="shared" si="53"/>
        <v>57100.476562499985</v>
      </c>
    </row>
    <row r="66" spans="1:23" ht="32.25" customHeight="1">
      <c r="A66" s="239"/>
      <c r="B66" s="238"/>
      <c r="C66" s="29" t="s">
        <v>19</v>
      </c>
      <c r="D66" s="32" t="s">
        <v>20</v>
      </c>
      <c r="E66" s="40">
        <v>34.6</v>
      </c>
      <c r="F66" s="51" t="s">
        <v>83</v>
      </c>
      <c r="G66" s="53">
        <v>5.31</v>
      </c>
      <c r="H66" s="63">
        <f t="shared" si="47"/>
        <v>9.2924999999999986</v>
      </c>
      <c r="I66" s="64">
        <f t="shared" si="48"/>
        <v>164449</v>
      </c>
      <c r="J66" s="18" t="s">
        <v>189</v>
      </c>
      <c r="K66" s="55" t="s">
        <v>80</v>
      </c>
      <c r="L66" s="37">
        <v>104</v>
      </c>
      <c r="M66" s="42">
        <f t="shared" si="49"/>
        <v>0.14444444444444443</v>
      </c>
      <c r="N66" s="33">
        <f>17697*H66*M66</f>
        <v>23753.798249999993</v>
      </c>
      <c r="O66" s="34"/>
      <c r="P66" s="34"/>
      <c r="Q66" s="34"/>
      <c r="R66" s="34"/>
      <c r="S66" s="33">
        <f t="shared" si="55"/>
        <v>7126.1394749999972</v>
      </c>
      <c r="T66" s="57">
        <f t="shared" si="50"/>
        <v>2375</v>
      </c>
      <c r="U66" s="184">
        <f t="shared" si="51"/>
        <v>33254.937724999989</v>
      </c>
      <c r="V66" s="191">
        <f t="shared" si="52"/>
        <v>399.05925269999983</v>
      </c>
      <c r="W66" s="114">
        <f t="shared" si="53"/>
        <v>23753.798249999993</v>
      </c>
    </row>
    <row r="67" spans="1:23" s="123" customFormat="1" ht="32.25" customHeight="1">
      <c r="A67" s="236"/>
      <c r="B67" s="95"/>
      <c r="C67" s="95"/>
      <c r="D67" s="96"/>
      <c r="E67" s="95"/>
      <c r="F67" s="97"/>
      <c r="G67" s="98"/>
      <c r="H67" s="98"/>
      <c r="I67" s="99"/>
      <c r="J67" s="100"/>
      <c r="K67" s="101" t="s">
        <v>22</v>
      </c>
      <c r="L67" s="102">
        <f t="shared" ref="L67:W67" si="56">SUM(L60:L66)</f>
        <v>625</v>
      </c>
      <c r="M67" s="103">
        <f t="shared" si="56"/>
        <v>0.86805555555555558</v>
      </c>
      <c r="N67" s="102">
        <f t="shared" si="56"/>
        <v>142751.19140624994</v>
      </c>
      <c r="O67" s="102">
        <f t="shared" si="56"/>
        <v>0</v>
      </c>
      <c r="P67" s="102">
        <f t="shared" si="56"/>
        <v>0</v>
      </c>
      <c r="Q67" s="102"/>
      <c r="R67" s="102">
        <f t="shared" si="56"/>
        <v>4424</v>
      </c>
      <c r="S67" s="102">
        <f t="shared" si="56"/>
        <v>42825.357421874985</v>
      </c>
      <c r="T67" s="187">
        <f t="shared" si="56"/>
        <v>14274</v>
      </c>
      <c r="U67" s="192">
        <f t="shared" si="56"/>
        <v>204274.54882812494</v>
      </c>
      <c r="V67" s="195">
        <f t="shared" si="56"/>
        <v>2451.2945859374995</v>
      </c>
      <c r="W67" s="192">
        <f t="shared" si="56"/>
        <v>142751.19140624994</v>
      </c>
    </row>
    <row r="68" spans="1:23" ht="32.25" customHeight="1">
      <c r="A68" s="237">
        <v>11</v>
      </c>
      <c r="B68" s="222" t="s">
        <v>32</v>
      </c>
      <c r="C68" s="29" t="s">
        <v>19</v>
      </c>
      <c r="D68" s="32" t="s">
        <v>20</v>
      </c>
      <c r="E68" s="29">
        <v>20.07</v>
      </c>
      <c r="F68" s="51" t="s">
        <v>83</v>
      </c>
      <c r="G68" s="53">
        <v>5.21</v>
      </c>
      <c r="H68" s="63">
        <f t="shared" ref="H68:H70" si="57">G68*1.75</f>
        <v>9.1174999999999997</v>
      </c>
      <c r="I68" s="64">
        <f t="shared" si="48"/>
        <v>161352</v>
      </c>
      <c r="J68" s="18" t="s">
        <v>189</v>
      </c>
      <c r="K68" s="6" t="s">
        <v>62</v>
      </c>
      <c r="L68" s="109">
        <v>576</v>
      </c>
      <c r="M68" s="42">
        <f>L68/720</f>
        <v>0.8</v>
      </c>
      <c r="N68" s="33">
        <f t="shared" ref="N68:N109" si="58">17697*H68*M68</f>
        <v>129081.91800000001</v>
      </c>
      <c r="O68" s="37"/>
      <c r="P68" s="34">
        <v>8848</v>
      </c>
      <c r="Q68" s="34">
        <v>17697</v>
      </c>
      <c r="R68" s="34">
        <v>4424</v>
      </c>
      <c r="S68" s="33">
        <f>N68*30%</f>
        <v>38724.575400000002</v>
      </c>
      <c r="T68" s="57">
        <f>ROUND(SUM(N68*10%),0)</f>
        <v>12908</v>
      </c>
      <c r="U68" s="184">
        <f>N68+O68+P68+R68+T68+S68+Q68</f>
        <v>211683.49340000001</v>
      </c>
      <c r="V68" s="191">
        <f>(U68*12)/1000</f>
        <v>2540.2019208000002</v>
      </c>
      <c r="W68" s="114">
        <f>N68</f>
        <v>129081.91800000001</v>
      </c>
    </row>
    <row r="69" spans="1:23" ht="32.25" customHeight="1">
      <c r="A69" s="239"/>
      <c r="B69" s="223"/>
      <c r="C69" s="29" t="s">
        <v>19</v>
      </c>
      <c r="D69" s="32" t="s">
        <v>20</v>
      </c>
      <c r="E69" s="29">
        <v>20.07</v>
      </c>
      <c r="F69" s="51" t="s">
        <v>83</v>
      </c>
      <c r="G69" s="53">
        <v>5.21</v>
      </c>
      <c r="H69" s="63">
        <f t="shared" si="57"/>
        <v>9.1174999999999997</v>
      </c>
      <c r="I69" s="64">
        <f t="shared" si="48"/>
        <v>161352</v>
      </c>
      <c r="J69" s="18" t="s">
        <v>189</v>
      </c>
      <c r="K69" s="6" t="s">
        <v>205</v>
      </c>
      <c r="L69" s="109">
        <v>172</v>
      </c>
      <c r="M69" s="42">
        <f>L69/720</f>
        <v>0.2388888888888889</v>
      </c>
      <c r="N69" s="33">
        <f t="shared" si="58"/>
        <v>38545.294958333332</v>
      </c>
      <c r="O69" s="37"/>
      <c r="P69" s="34"/>
      <c r="Q69" s="34"/>
      <c r="R69" s="34"/>
      <c r="S69" s="33">
        <f>N69*30%</f>
        <v>11563.588487499999</v>
      </c>
      <c r="T69" s="57">
        <f>ROUND(SUM(N69*10%),0)</f>
        <v>3855</v>
      </c>
      <c r="U69" s="184">
        <f t="shared" ref="U69:U70" si="59">N69+O69+P69+R69+T69+S69</f>
        <v>53963.883445833329</v>
      </c>
      <c r="V69" s="191">
        <f>(U69*12)/1000</f>
        <v>647.56660134999993</v>
      </c>
      <c r="W69" s="114">
        <f>N69</f>
        <v>38545.294958333332</v>
      </c>
    </row>
    <row r="70" spans="1:23" ht="32.25" customHeight="1">
      <c r="A70" s="239"/>
      <c r="B70" s="238"/>
      <c r="C70" s="29" t="s">
        <v>19</v>
      </c>
      <c r="D70" s="32" t="s">
        <v>20</v>
      </c>
      <c r="E70" s="29">
        <v>20.07</v>
      </c>
      <c r="F70" s="51" t="s">
        <v>83</v>
      </c>
      <c r="G70" s="53">
        <v>5.21</v>
      </c>
      <c r="H70" s="63">
        <f t="shared" si="57"/>
        <v>9.1174999999999997</v>
      </c>
      <c r="I70" s="64">
        <f t="shared" si="48"/>
        <v>161352</v>
      </c>
      <c r="J70" s="18" t="s">
        <v>189</v>
      </c>
      <c r="K70" s="6" t="s">
        <v>206</v>
      </c>
      <c r="L70" s="109">
        <v>39</v>
      </c>
      <c r="M70" s="42">
        <f>L70/720</f>
        <v>5.4166666666666669E-2</v>
      </c>
      <c r="N70" s="33">
        <f t="shared" si="58"/>
        <v>8739.92153125</v>
      </c>
      <c r="O70" s="37"/>
      <c r="P70" s="37"/>
      <c r="Q70" s="37"/>
      <c r="R70" s="37"/>
      <c r="S70" s="50"/>
      <c r="T70" s="57">
        <f>ROUND(SUM(N70*10%),0)</f>
        <v>874</v>
      </c>
      <c r="U70" s="184">
        <f t="shared" si="59"/>
        <v>9613.92153125</v>
      </c>
      <c r="V70" s="191">
        <f>(U70*12)/1000</f>
        <v>115.367058375</v>
      </c>
      <c r="W70" s="114">
        <f>N70</f>
        <v>8739.92153125</v>
      </c>
    </row>
    <row r="71" spans="1:23" s="123" customFormat="1" ht="32.25" customHeight="1">
      <c r="A71" s="236"/>
      <c r="B71" s="95"/>
      <c r="C71" s="95"/>
      <c r="D71" s="96"/>
      <c r="E71" s="95"/>
      <c r="F71" s="97"/>
      <c r="G71" s="98"/>
      <c r="H71" s="98"/>
      <c r="I71" s="99"/>
      <c r="J71" s="100"/>
      <c r="K71" s="101" t="s">
        <v>22</v>
      </c>
      <c r="L71" s="102">
        <f>SUM(L68:L70)</f>
        <v>787</v>
      </c>
      <c r="M71" s="103">
        <f>SUM(M68:M70)</f>
        <v>1.0930555555555557</v>
      </c>
      <c r="N71" s="102">
        <f>SUM(N68:N70)</f>
        <v>176367.13448958335</v>
      </c>
      <c r="O71" s="102">
        <f t="shared" ref="O71:W71" si="60">SUM(O68:O70)</f>
        <v>0</v>
      </c>
      <c r="P71" s="102">
        <f t="shared" si="60"/>
        <v>8848</v>
      </c>
      <c r="Q71" s="102">
        <f t="shared" si="60"/>
        <v>17697</v>
      </c>
      <c r="R71" s="102">
        <f t="shared" si="60"/>
        <v>4424</v>
      </c>
      <c r="S71" s="102">
        <f t="shared" si="60"/>
        <v>50288.163887499999</v>
      </c>
      <c r="T71" s="187">
        <f t="shared" si="60"/>
        <v>17637</v>
      </c>
      <c r="U71" s="192">
        <f t="shared" si="60"/>
        <v>275261.29837708332</v>
      </c>
      <c r="V71" s="195">
        <f t="shared" si="60"/>
        <v>3303.135580525</v>
      </c>
      <c r="W71" s="192">
        <f t="shared" si="60"/>
        <v>176367.13448958335</v>
      </c>
    </row>
    <row r="72" spans="1:23" ht="32.25" customHeight="1">
      <c r="A72" s="237">
        <v>12</v>
      </c>
      <c r="B72" s="222" t="s">
        <v>33</v>
      </c>
      <c r="C72" s="29" t="s">
        <v>19</v>
      </c>
      <c r="D72" s="32" t="s">
        <v>20</v>
      </c>
      <c r="E72" s="29">
        <v>12</v>
      </c>
      <c r="F72" s="51" t="s">
        <v>83</v>
      </c>
      <c r="G72" s="53">
        <v>4.93</v>
      </c>
      <c r="H72" s="63">
        <f t="shared" ref="H72:H74" si="61">G72*1.75</f>
        <v>8.6274999999999995</v>
      </c>
      <c r="I72" s="64">
        <f t="shared" si="48"/>
        <v>152681</v>
      </c>
      <c r="J72" s="18" t="s">
        <v>189</v>
      </c>
      <c r="K72" s="6" t="s">
        <v>62</v>
      </c>
      <c r="L72" s="109">
        <v>624</v>
      </c>
      <c r="M72" s="42">
        <f>L72/720</f>
        <v>0.8666666666666667</v>
      </c>
      <c r="N72" s="33">
        <f t="shared" si="58"/>
        <v>132323.4185</v>
      </c>
      <c r="O72" s="37"/>
      <c r="P72" s="34"/>
      <c r="Q72" s="34">
        <v>17697</v>
      </c>
      <c r="R72" s="34"/>
      <c r="S72" s="33">
        <f t="shared" ref="S72:S73" si="62">N72*30%</f>
        <v>39697.025549999998</v>
      </c>
      <c r="T72" s="57">
        <f>ROUND(SUM(N72*10%),0)</f>
        <v>13232</v>
      </c>
      <c r="U72" s="184">
        <f>N72+O72+P72+R72+T72+S72+Q72</f>
        <v>202949.44404999999</v>
      </c>
      <c r="V72" s="191">
        <f>(U72*12)/1000</f>
        <v>2435.3933285999997</v>
      </c>
      <c r="W72" s="114">
        <f>N72</f>
        <v>132323.4185</v>
      </c>
    </row>
    <row r="73" spans="1:23" ht="32.25" customHeight="1">
      <c r="A73" s="239"/>
      <c r="B73" s="223"/>
      <c r="C73" s="29" t="s">
        <v>19</v>
      </c>
      <c r="D73" s="32" t="s">
        <v>20</v>
      </c>
      <c r="E73" s="29">
        <v>12</v>
      </c>
      <c r="F73" s="51" t="s">
        <v>83</v>
      </c>
      <c r="G73" s="53">
        <v>4.93</v>
      </c>
      <c r="H73" s="63">
        <f t="shared" si="61"/>
        <v>8.6274999999999995</v>
      </c>
      <c r="I73" s="64">
        <f t="shared" si="48"/>
        <v>152681</v>
      </c>
      <c r="J73" s="18" t="s">
        <v>189</v>
      </c>
      <c r="K73" s="6" t="s">
        <v>205</v>
      </c>
      <c r="L73" s="109">
        <v>92</v>
      </c>
      <c r="M73" s="42">
        <f>L73/720</f>
        <v>0.12777777777777777</v>
      </c>
      <c r="N73" s="33">
        <f t="shared" si="58"/>
        <v>19509.221958333332</v>
      </c>
      <c r="O73" s="37"/>
      <c r="P73" s="34"/>
      <c r="Q73" s="34"/>
      <c r="R73" s="34"/>
      <c r="S73" s="33">
        <f t="shared" si="62"/>
        <v>5852.7665874999993</v>
      </c>
      <c r="T73" s="57">
        <f>ROUND(SUM(N73*10%),0)</f>
        <v>1951</v>
      </c>
      <c r="U73" s="184">
        <f t="shared" ref="U73:U74" si="63">N73+O73+P73+R73+T73+S73</f>
        <v>27312.98854583333</v>
      </c>
      <c r="V73" s="191">
        <f>(U73*12)/1000</f>
        <v>327.75586254999996</v>
      </c>
      <c r="W73" s="114">
        <f>N73</f>
        <v>19509.221958333332</v>
      </c>
    </row>
    <row r="74" spans="1:23" ht="32.25" customHeight="1">
      <c r="A74" s="239"/>
      <c r="B74" s="238"/>
      <c r="C74" s="29" t="s">
        <v>19</v>
      </c>
      <c r="D74" s="32" t="s">
        <v>20</v>
      </c>
      <c r="E74" s="29">
        <v>12</v>
      </c>
      <c r="F74" s="51" t="s">
        <v>83</v>
      </c>
      <c r="G74" s="53">
        <v>4.93</v>
      </c>
      <c r="H74" s="63">
        <f t="shared" si="61"/>
        <v>8.6274999999999995</v>
      </c>
      <c r="I74" s="64">
        <f t="shared" si="48"/>
        <v>152681</v>
      </c>
      <c r="J74" s="18" t="s">
        <v>189</v>
      </c>
      <c r="K74" s="6" t="s">
        <v>206</v>
      </c>
      <c r="L74" s="109">
        <v>40</v>
      </c>
      <c r="M74" s="42">
        <f>L74/720</f>
        <v>5.5555555555555552E-2</v>
      </c>
      <c r="N74" s="33">
        <f t="shared" si="58"/>
        <v>8482.2704166666663</v>
      </c>
      <c r="O74" s="37"/>
      <c r="P74" s="34"/>
      <c r="Q74" s="34"/>
      <c r="R74" s="34"/>
      <c r="S74" s="33"/>
      <c r="T74" s="57">
        <f>ROUND(SUM(N74*10%),0)</f>
        <v>848</v>
      </c>
      <c r="U74" s="184">
        <f t="shared" si="63"/>
        <v>9330.2704166666663</v>
      </c>
      <c r="V74" s="191">
        <f>(U74*12)/1000</f>
        <v>111.963245</v>
      </c>
      <c r="W74" s="114">
        <f>N74</f>
        <v>8482.2704166666663</v>
      </c>
    </row>
    <row r="75" spans="1:23" s="123" customFormat="1" ht="32.25" customHeight="1">
      <c r="A75" s="236"/>
      <c r="B75" s="95"/>
      <c r="C75" s="95"/>
      <c r="D75" s="96"/>
      <c r="E75" s="95"/>
      <c r="F75" s="97"/>
      <c r="G75" s="98"/>
      <c r="H75" s="98"/>
      <c r="I75" s="99"/>
      <c r="J75" s="100"/>
      <c r="K75" s="128" t="s">
        <v>22</v>
      </c>
      <c r="L75" s="102">
        <f>SUM(L72:L74)</f>
        <v>756</v>
      </c>
      <c r="M75" s="103">
        <f>SUM(M72:M74)</f>
        <v>1.05</v>
      </c>
      <c r="N75" s="102">
        <f>SUM(N72:N74)</f>
        <v>160314.910875</v>
      </c>
      <c r="O75" s="102">
        <f t="shared" ref="O75:W75" si="64">SUM(O72:O74)</f>
        <v>0</v>
      </c>
      <c r="P75" s="102">
        <f t="shared" si="64"/>
        <v>0</v>
      </c>
      <c r="Q75" s="102">
        <f t="shared" si="64"/>
        <v>17697</v>
      </c>
      <c r="R75" s="102">
        <f t="shared" si="64"/>
        <v>0</v>
      </c>
      <c r="S75" s="102">
        <f t="shared" si="64"/>
        <v>45549.792137500001</v>
      </c>
      <c r="T75" s="187">
        <f t="shared" si="64"/>
        <v>16031</v>
      </c>
      <c r="U75" s="192">
        <f t="shared" si="64"/>
        <v>239592.70301249999</v>
      </c>
      <c r="V75" s="195">
        <f t="shared" si="64"/>
        <v>2875.1124361499997</v>
      </c>
      <c r="W75" s="192">
        <f t="shared" si="64"/>
        <v>160314.910875</v>
      </c>
    </row>
    <row r="76" spans="1:23" ht="32.25" customHeight="1">
      <c r="A76" s="237">
        <v>13</v>
      </c>
      <c r="B76" s="222" t="s">
        <v>50</v>
      </c>
      <c r="C76" s="29" t="s">
        <v>19</v>
      </c>
      <c r="D76" s="32" t="s">
        <v>20</v>
      </c>
      <c r="E76" s="29">
        <v>33</v>
      </c>
      <c r="F76" s="51" t="s">
        <v>83</v>
      </c>
      <c r="G76" s="53">
        <v>5.31</v>
      </c>
      <c r="H76" s="63">
        <f t="shared" ref="H76:H79" si="65">G76*1.75</f>
        <v>9.2924999999999986</v>
      </c>
      <c r="I76" s="64">
        <f t="shared" si="48"/>
        <v>164449</v>
      </c>
      <c r="J76" s="18" t="s">
        <v>189</v>
      </c>
      <c r="K76" s="6" t="s">
        <v>62</v>
      </c>
      <c r="L76" s="109">
        <v>440</v>
      </c>
      <c r="M76" s="42">
        <f>L76/720</f>
        <v>0.61111111111111116</v>
      </c>
      <c r="N76" s="33">
        <f t="shared" si="58"/>
        <v>100496.83875</v>
      </c>
      <c r="O76" s="34"/>
      <c r="P76" s="37"/>
      <c r="Q76" s="37">
        <v>17697</v>
      </c>
      <c r="R76" s="37"/>
      <c r="S76" s="33">
        <f t="shared" ref="S76:S77" si="66">N76*30%</f>
        <v>30149.051624999996</v>
      </c>
      <c r="T76" s="57">
        <f>ROUND(SUM(N76*10%),0)</f>
        <v>10050</v>
      </c>
      <c r="U76" s="184">
        <f>N76+O76+P76+R76+T76+S76+Q76</f>
        <v>158392.89037499999</v>
      </c>
      <c r="V76" s="191">
        <f>(U76*12)/1000</f>
        <v>1900.7146845</v>
      </c>
      <c r="W76" s="114">
        <f>N76</f>
        <v>100496.83875</v>
      </c>
    </row>
    <row r="77" spans="1:23" ht="32.25" customHeight="1">
      <c r="A77" s="239"/>
      <c r="B77" s="223"/>
      <c r="C77" s="29" t="s">
        <v>19</v>
      </c>
      <c r="D77" s="32" t="s">
        <v>20</v>
      </c>
      <c r="E77" s="29">
        <v>33</v>
      </c>
      <c r="F77" s="51" t="s">
        <v>83</v>
      </c>
      <c r="G77" s="53">
        <v>5.31</v>
      </c>
      <c r="H77" s="63">
        <f t="shared" si="65"/>
        <v>9.2924999999999986</v>
      </c>
      <c r="I77" s="64">
        <f t="shared" ref="I77:I78" si="67">ROUND(SUM(H77*17697),0)</f>
        <v>164449</v>
      </c>
      <c r="J77" s="18" t="s">
        <v>189</v>
      </c>
      <c r="K77" s="6" t="s">
        <v>205</v>
      </c>
      <c r="L77" s="109">
        <v>88</v>
      </c>
      <c r="M77" s="42">
        <f>L77/720</f>
        <v>0.12222222222222222</v>
      </c>
      <c r="N77" s="33">
        <f t="shared" ref="N77:N78" si="68">17697*H77*M77</f>
        <v>20099.367749999994</v>
      </c>
      <c r="O77" s="34"/>
      <c r="P77" s="37"/>
      <c r="Q77" s="37"/>
      <c r="R77" s="37"/>
      <c r="S77" s="33">
        <f t="shared" si="66"/>
        <v>6029.8103249999976</v>
      </c>
      <c r="T77" s="57">
        <f>ROUND(SUM(N77*10%),0)</f>
        <v>2010</v>
      </c>
      <c r="U77" s="184">
        <f t="shared" ref="U77:U79" si="69">N77+O77+P77+R77+T77+S77</f>
        <v>28139.178074999993</v>
      </c>
      <c r="V77" s="191">
        <f>(U77*12)/1000</f>
        <v>337.67013689999993</v>
      </c>
      <c r="W77" s="114">
        <f>N77</f>
        <v>20099.367749999994</v>
      </c>
    </row>
    <row r="78" spans="1:23" ht="32.25" customHeight="1">
      <c r="A78" s="239"/>
      <c r="B78" s="223"/>
      <c r="C78" s="29" t="s">
        <v>19</v>
      </c>
      <c r="D78" s="32" t="s">
        <v>20</v>
      </c>
      <c r="E78" s="29">
        <v>33</v>
      </c>
      <c r="F78" s="51" t="s">
        <v>83</v>
      </c>
      <c r="G78" s="53">
        <v>5.31</v>
      </c>
      <c r="H78" s="63">
        <f t="shared" si="65"/>
        <v>9.2924999999999986</v>
      </c>
      <c r="I78" s="64">
        <f t="shared" si="67"/>
        <v>164449</v>
      </c>
      <c r="J78" s="18" t="s">
        <v>189</v>
      </c>
      <c r="K78" s="6" t="s">
        <v>99</v>
      </c>
      <c r="L78" s="109">
        <v>148</v>
      </c>
      <c r="M78" s="42">
        <f>L78/720</f>
        <v>0.20555555555555555</v>
      </c>
      <c r="N78" s="33">
        <f t="shared" si="68"/>
        <v>33803.482124999995</v>
      </c>
      <c r="O78" s="34"/>
      <c r="P78" s="37"/>
      <c r="Q78" s="37"/>
      <c r="R78" s="37"/>
      <c r="S78" s="50"/>
      <c r="T78" s="57">
        <f>ROUND(SUM(N78*10%),0)</f>
        <v>3380</v>
      </c>
      <c r="U78" s="184">
        <f t="shared" si="69"/>
        <v>37183.482124999995</v>
      </c>
      <c r="V78" s="191">
        <f>(U78*12)/1000</f>
        <v>446.20178549999991</v>
      </c>
      <c r="W78" s="114">
        <f>N78</f>
        <v>33803.482124999995</v>
      </c>
    </row>
    <row r="79" spans="1:23" ht="32.25" customHeight="1">
      <c r="A79" s="239"/>
      <c r="B79" s="238"/>
      <c r="C79" s="29" t="s">
        <v>19</v>
      </c>
      <c r="D79" s="32" t="s">
        <v>20</v>
      </c>
      <c r="E79" s="29">
        <v>33</v>
      </c>
      <c r="F79" s="51" t="s">
        <v>83</v>
      </c>
      <c r="G79" s="53">
        <v>5.31</v>
      </c>
      <c r="H79" s="63">
        <f t="shared" si="65"/>
        <v>9.2924999999999986</v>
      </c>
      <c r="I79" s="64">
        <f t="shared" si="48"/>
        <v>164449</v>
      </c>
      <c r="J79" s="18" t="s">
        <v>189</v>
      </c>
      <c r="K79" s="6" t="s">
        <v>206</v>
      </c>
      <c r="L79" s="109">
        <v>44</v>
      </c>
      <c r="M79" s="42">
        <f>L79/720</f>
        <v>6.1111111111111109E-2</v>
      </c>
      <c r="N79" s="33">
        <f t="shared" si="58"/>
        <v>10049.683874999997</v>
      </c>
      <c r="O79" s="34"/>
      <c r="P79" s="37"/>
      <c r="Q79" s="37"/>
      <c r="R79" s="37"/>
      <c r="S79" s="50"/>
      <c r="T79" s="57">
        <f>ROUND(SUM(N79*10%),0)</f>
        <v>1005</v>
      </c>
      <c r="U79" s="184">
        <f t="shared" si="69"/>
        <v>11054.683874999997</v>
      </c>
      <c r="V79" s="191">
        <f>(U79*12)/1000</f>
        <v>132.65620649999997</v>
      </c>
      <c r="W79" s="114">
        <f>N79</f>
        <v>10049.683874999997</v>
      </c>
    </row>
    <row r="80" spans="1:23" s="123" customFormat="1" ht="32.25" customHeight="1">
      <c r="A80" s="236"/>
      <c r="B80" s="95"/>
      <c r="C80" s="95"/>
      <c r="D80" s="96"/>
      <c r="E80" s="95"/>
      <c r="F80" s="97"/>
      <c r="G80" s="98"/>
      <c r="H80" s="98"/>
      <c r="I80" s="99"/>
      <c r="J80" s="100"/>
      <c r="K80" s="101" t="s">
        <v>22</v>
      </c>
      <c r="L80" s="102">
        <f>SUM(L76:L79)</f>
        <v>720</v>
      </c>
      <c r="M80" s="103">
        <f>SUM(M76:M79)</f>
        <v>1</v>
      </c>
      <c r="N80" s="102">
        <f>SUM(N76:N79)</f>
        <v>164449.37249999997</v>
      </c>
      <c r="O80" s="102">
        <f t="shared" ref="O80:W80" si="70">SUM(O76:O79)</f>
        <v>0</v>
      </c>
      <c r="P80" s="102">
        <f t="shared" si="70"/>
        <v>0</v>
      </c>
      <c r="Q80" s="102">
        <f t="shared" si="70"/>
        <v>17697</v>
      </c>
      <c r="R80" s="102">
        <f t="shared" si="70"/>
        <v>0</v>
      </c>
      <c r="S80" s="102">
        <f t="shared" si="70"/>
        <v>36178.861949999991</v>
      </c>
      <c r="T80" s="187">
        <f t="shared" si="70"/>
        <v>16445</v>
      </c>
      <c r="U80" s="192">
        <f t="shared" si="70"/>
        <v>234770.23444999999</v>
      </c>
      <c r="V80" s="195">
        <f t="shared" si="70"/>
        <v>2817.2428133999997</v>
      </c>
      <c r="W80" s="192">
        <f t="shared" si="70"/>
        <v>164449.37249999997</v>
      </c>
    </row>
    <row r="81" spans="1:23" ht="32.25" customHeight="1">
      <c r="A81" s="237">
        <v>14</v>
      </c>
      <c r="B81" s="222" t="s">
        <v>59</v>
      </c>
      <c r="C81" s="29" t="s">
        <v>53</v>
      </c>
      <c r="D81" s="32" t="s">
        <v>20</v>
      </c>
      <c r="E81" s="29">
        <v>33.01</v>
      </c>
      <c r="F81" s="51" t="s">
        <v>83</v>
      </c>
      <c r="G81" s="53">
        <v>5.31</v>
      </c>
      <c r="H81" s="63">
        <f t="shared" ref="H81:H82" si="71">G81*1.75</f>
        <v>9.2924999999999986</v>
      </c>
      <c r="I81" s="64">
        <f t="shared" si="48"/>
        <v>164449</v>
      </c>
      <c r="J81" s="18" t="s">
        <v>56</v>
      </c>
      <c r="K81" s="28" t="s">
        <v>86</v>
      </c>
      <c r="L81" s="109">
        <v>200</v>
      </c>
      <c r="M81" s="42">
        <f>L81/720</f>
        <v>0.27777777777777779</v>
      </c>
      <c r="N81" s="33">
        <f>17697*H81*M81</f>
        <v>45680.381249999991</v>
      </c>
      <c r="O81" s="37"/>
      <c r="P81" s="37"/>
      <c r="Q81" s="37"/>
      <c r="R81" s="37"/>
      <c r="S81" s="50"/>
      <c r="T81" s="57">
        <f>ROUND(SUM(N81*10%),0)</f>
        <v>4568</v>
      </c>
      <c r="U81" s="184">
        <f t="shared" ref="U81:U82" si="72">N81+O81+P81+R81+T81+S81</f>
        <v>50248.381249999991</v>
      </c>
      <c r="V81" s="191">
        <f>(U81*12)/1000</f>
        <v>602.98057499999993</v>
      </c>
      <c r="W81" s="117"/>
    </row>
    <row r="82" spans="1:23" ht="32.25" customHeight="1">
      <c r="A82" s="239"/>
      <c r="B82" s="223"/>
      <c r="C82" s="29" t="s">
        <v>53</v>
      </c>
      <c r="D82" s="32" t="s">
        <v>20</v>
      </c>
      <c r="E82" s="29">
        <v>33.01</v>
      </c>
      <c r="F82" s="51" t="s">
        <v>83</v>
      </c>
      <c r="G82" s="53">
        <v>5.31</v>
      </c>
      <c r="H82" s="63">
        <f t="shared" si="71"/>
        <v>9.2924999999999986</v>
      </c>
      <c r="I82" s="64">
        <f t="shared" si="48"/>
        <v>164449</v>
      </c>
      <c r="J82" s="18" t="s">
        <v>56</v>
      </c>
      <c r="K82" s="28" t="s">
        <v>235</v>
      </c>
      <c r="L82" s="109">
        <v>160</v>
      </c>
      <c r="M82" s="42">
        <f>L82/720</f>
        <v>0.22222222222222221</v>
      </c>
      <c r="N82" s="33">
        <f>17697*H82*M82</f>
        <v>36544.304999999993</v>
      </c>
      <c r="O82" s="37"/>
      <c r="P82" s="37"/>
      <c r="Q82" s="37"/>
      <c r="R82" s="37"/>
      <c r="S82" s="50"/>
      <c r="T82" s="57">
        <f>ROUND(SUM(N82*10%),0)</f>
        <v>3654</v>
      </c>
      <c r="U82" s="184">
        <f t="shared" si="72"/>
        <v>40198.304999999993</v>
      </c>
      <c r="V82" s="191">
        <f>(U82*12)/1000</f>
        <v>482.37965999999994</v>
      </c>
      <c r="W82" s="116"/>
    </row>
    <row r="83" spans="1:23" s="123" customFormat="1" ht="32.25" customHeight="1">
      <c r="A83" s="236"/>
      <c r="B83" s="95"/>
      <c r="C83" s="95"/>
      <c r="D83" s="96"/>
      <c r="E83" s="95"/>
      <c r="F83" s="97"/>
      <c r="G83" s="98"/>
      <c r="H83" s="98"/>
      <c r="I83" s="99"/>
      <c r="J83" s="100"/>
      <c r="K83" s="101" t="s">
        <v>22</v>
      </c>
      <c r="L83" s="102">
        <f t="shared" ref="L83:W83" si="73">SUM(L81:L82)</f>
        <v>360</v>
      </c>
      <c r="M83" s="103">
        <f t="shared" si="73"/>
        <v>0.5</v>
      </c>
      <c r="N83" s="102">
        <f t="shared" si="73"/>
        <v>82224.686249999984</v>
      </c>
      <c r="O83" s="102">
        <f t="shared" si="73"/>
        <v>0</v>
      </c>
      <c r="P83" s="102">
        <f t="shared" si="73"/>
        <v>0</v>
      </c>
      <c r="Q83" s="102"/>
      <c r="R83" s="102">
        <f t="shared" si="73"/>
        <v>0</v>
      </c>
      <c r="S83" s="102">
        <f t="shared" si="73"/>
        <v>0</v>
      </c>
      <c r="T83" s="187">
        <f t="shared" si="73"/>
        <v>8222</v>
      </c>
      <c r="U83" s="192">
        <f t="shared" si="73"/>
        <v>90446.686249999984</v>
      </c>
      <c r="V83" s="195">
        <f t="shared" si="73"/>
        <v>1085.3602349999999</v>
      </c>
      <c r="W83" s="192">
        <f t="shared" si="73"/>
        <v>0</v>
      </c>
    </row>
    <row r="84" spans="1:23" ht="32.25" customHeight="1">
      <c r="A84" s="237">
        <v>15</v>
      </c>
      <c r="B84" s="68" t="s">
        <v>188</v>
      </c>
      <c r="C84" s="29" t="s">
        <v>104</v>
      </c>
      <c r="D84" s="32" t="s">
        <v>20</v>
      </c>
      <c r="E84" s="29">
        <v>36.6</v>
      </c>
      <c r="F84" s="51" t="s">
        <v>83</v>
      </c>
      <c r="G84" s="53">
        <v>5.31</v>
      </c>
      <c r="H84" s="63">
        <f>G84*1.75</f>
        <v>9.2924999999999986</v>
      </c>
      <c r="I84" s="64">
        <f t="shared" si="48"/>
        <v>164449</v>
      </c>
      <c r="J84" s="18"/>
      <c r="K84" s="21" t="s">
        <v>35</v>
      </c>
      <c r="L84" s="111">
        <v>360</v>
      </c>
      <c r="M84" s="43">
        <f>L84/720</f>
        <v>0.5</v>
      </c>
      <c r="N84" s="33">
        <f t="shared" si="58"/>
        <v>82224.686249999984</v>
      </c>
      <c r="O84" s="34">
        <f>17697*0.4*M84</f>
        <v>3539.4</v>
      </c>
      <c r="P84" s="37"/>
      <c r="Q84" s="37"/>
      <c r="R84" s="34"/>
      <c r="S84" s="33"/>
      <c r="T84" s="57">
        <f>ROUND(SUM(N84*10%),0)</f>
        <v>8222</v>
      </c>
      <c r="U84" s="184">
        <f>N84+O84+P84+R84+T84+S84</f>
        <v>93986.086249999978</v>
      </c>
      <c r="V84" s="191">
        <f>(U84*12)/1000</f>
        <v>1127.8330349999997</v>
      </c>
      <c r="W84" s="114">
        <f>N84</f>
        <v>82224.686249999984</v>
      </c>
    </row>
    <row r="85" spans="1:23" s="123" customFormat="1" ht="32.25" customHeight="1">
      <c r="A85" s="236"/>
      <c r="B85" s="95"/>
      <c r="C85" s="95"/>
      <c r="D85" s="96"/>
      <c r="E85" s="95"/>
      <c r="F85" s="97"/>
      <c r="G85" s="98"/>
      <c r="H85" s="98"/>
      <c r="I85" s="99"/>
      <c r="J85" s="100"/>
      <c r="K85" s="101" t="s">
        <v>22</v>
      </c>
      <c r="L85" s="102">
        <f>SUM(L84:L84)</f>
        <v>360</v>
      </c>
      <c r="M85" s="103">
        <f>SUM(M84:M84)</f>
        <v>0.5</v>
      </c>
      <c r="N85" s="102">
        <f>SUM(N84:N84)</f>
        <v>82224.686249999984</v>
      </c>
      <c r="O85" s="102">
        <f t="shared" ref="O85:W85" si="74">SUM(O84:O84)</f>
        <v>3539.4</v>
      </c>
      <c r="P85" s="102">
        <f t="shared" si="74"/>
        <v>0</v>
      </c>
      <c r="Q85" s="102"/>
      <c r="R85" s="102">
        <f t="shared" si="74"/>
        <v>0</v>
      </c>
      <c r="S85" s="102">
        <f t="shared" si="74"/>
        <v>0</v>
      </c>
      <c r="T85" s="187">
        <f t="shared" si="74"/>
        <v>8222</v>
      </c>
      <c r="U85" s="192">
        <f t="shared" si="74"/>
        <v>93986.086249999978</v>
      </c>
      <c r="V85" s="195">
        <f t="shared" si="74"/>
        <v>1127.8330349999997</v>
      </c>
      <c r="W85" s="192">
        <f t="shared" si="74"/>
        <v>82224.686249999984</v>
      </c>
    </row>
    <row r="86" spans="1:23" ht="32.25" customHeight="1">
      <c r="A86" s="237">
        <v>16</v>
      </c>
      <c r="B86" s="222" t="s">
        <v>186</v>
      </c>
      <c r="C86" s="29" t="s">
        <v>19</v>
      </c>
      <c r="D86" s="32" t="s">
        <v>20</v>
      </c>
      <c r="E86" s="40">
        <v>35.799999999999997</v>
      </c>
      <c r="F86" s="51" t="s">
        <v>83</v>
      </c>
      <c r="G86" s="53">
        <v>5.31</v>
      </c>
      <c r="H86" s="63">
        <f t="shared" ref="H86:H89" si="75">G86*1.75</f>
        <v>9.2924999999999986</v>
      </c>
      <c r="I86" s="64">
        <f t="shared" si="48"/>
        <v>164449</v>
      </c>
      <c r="J86" s="18" t="s">
        <v>21</v>
      </c>
      <c r="K86" s="9" t="s">
        <v>34</v>
      </c>
      <c r="L86" s="109">
        <v>754</v>
      </c>
      <c r="M86" s="42">
        <f>L86/720</f>
        <v>1.0472222222222223</v>
      </c>
      <c r="N86" s="33">
        <f t="shared" si="58"/>
        <v>172215.03731249998</v>
      </c>
      <c r="O86" s="34">
        <f>17697*0.4*M86</f>
        <v>7413.0766666666668</v>
      </c>
      <c r="P86" s="34">
        <v>8848</v>
      </c>
      <c r="Q86" s="34"/>
      <c r="R86" s="34">
        <v>4424</v>
      </c>
      <c r="S86" s="33"/>
      <c r="T86" s="57">
        <f>ROUND(SUM(N86*10%),0)</f>
        <v>17222</v>
      </c>
      <c r="U86" s="184">
        <f t="shared" ref="U86:U89" si="76">N86+O86+P86+R86+T86+S86</f>
        <v>210122.11397916664</v>
      </c>
      <c r="V86" s="191">
        <f>(U86*12)/1000</f>
        <v>2521.4653677499996</v>
      </c>
      <c r="W86" s="114">
        <f>N86</f>
        <v>172215.03731249998</v>
      </c>
    </row>
    <row r="87" spans="1:23" ht="32.25" customHeight="1">
      <c r="A87" s="239"/>
      <c r="B87" s="223"/>
      <c r="C87" s="29" t="s">
        <v>19</v>
      </c>
      <c r="D87" s="32" t="s">
        <v>20</v>
      </c>
      <c r="E87" s="40">
        <v>35.799999999999997</v>
      </c>
      <c r="F87" s="51" t="s">
        <v>83</v>
      </c>
      <c r="G87" s="53">
        <v>5.31</v>
      </c>
      <c r="H87" s="63">
        <f t="shared" si="75"/>
        <v>9.2924999999999986</v>
      </c>
      <c r="I87" s="64">
        <f t="shared" si="48"/>
        <v>164449</v>
      </c>
      <c r="J87" s="18" t="s">
        <v>21</v>
      </c>
      <c r="K87" s="9" t="s">
        <v>48</v>
      </c>
      <c r="L87" s="109">
        <v>30</v>
      </c>
      <c r="M87" s="42">
        <f>L87/720</f>
        <v>4.1666666666666664E-2</v>
      </c>
      <c r="N87" s="33">
        <f t="shared" si="58"/>
        <v>6852.0571874999987</v>
      </c>
      <c r="O87" s="37"/>
      <c r="P87" s="37"/>
      <c r="Q87" s="37"/>
      <c r="R87" s="37"/>
      <c r="S87" s="50"/>
      <c r="T87" s="57">
        <f>ROUND(SUM(N87*10%),0)</f>
        <v>685</v>
      </c>
      <c r="U87" s="184">
        <f t="shared" si="76"/>
        <v>7537.0571874999987</v>
      </c>
      <c r="V87" s="191">
        <f>(U87*12)/1000</f>
        <v>90.44468624999999</v>
      </c>
      <c r="W87" s="114">
        <f>N87</f>
        <v>6852.0571874999987</v>
      </c>
    </row>
    <row r="88" spans="1:23" ht="32.25" customHeight="1">
      <c r="A88" s="239"/>
      <c r="B88" s="223"/>
      <c r="C88" s="29" t="s">
        <v>19</v>
      </c>
      <c r="D88" s="32" t="s">
        <v>20</v>
      </c>
      <c r="E88" s="40">
        <v>35.799999999999997</v>
      </c>
      <c r="F88" s="51" t="s">
        <v>83</v>
      </c>
      <c r="G88" s="53">
        <v>5.31</v>
      </c>
      <c r="H88" s="63">
        <f t="shared" si="75"/>
        <v>9.2924999999999986</v>
      </c>
      <c r="I88" s="64">
        <f t="shared" si="48"/>
        <v>164449</v>
      </c>
      <c r="J88" s="18" t="s">
        <v>21</v>
      </c>
      <c r="K88" s="9" t="s">
        <v>52</v>
      </c>
      <c r="L88" s="109">
        <v>12</v>
      </c>
      <c r="M88" s="42">
        <f>L88/720</f>
        <v>1.6666666666666666E-2</v>
      </c>
      <c r="N88" s="33">
        <f t="shared" si="58"/>
        <v>2740.8228749999994</v>
      </c>
      <c r="O88" s="37"/>
      <c r="P88" s="37"/>
      <c r="Q88" s="37"/>
      <c r="R88" s="37"/>
      <c r="S88" s="50"/>
      <c r="T88" s="57">
        <f>ROUND(SUM(N88*10%),0)</f>
        <v>274</v>
      </c>
      <c r="U88" s="184">
        <f t="shared" si="76"/>
        <v>3014.8228749999994</v>
      </c>
      <c r="V88" s="191">
        <f>(U88*12)/1000</f>
        <v>36.177874499999987</v>
      </c>
      <c r="W88" s="114">
        <f>N88</f>
        <v>2740.8228749999994</v>
      </c>
    </row>
    <row r="89" spans="1:23" ht="32.25" customHeight="1">
      <c r="A89" s="239"/>
      <c r="B89" s="238"/>
      <c r="C89" s="29" t="s">
        <v>19</v>
      </c>
      <c r="D89" s="32" t="s">
        <v>20</v>
      </c>
      <c r="E89" s="40">
        <v>28.6</v>
      </c>
      <c r="F89" s="51" t="s">
        <v>83</v>
      </c>
      <c r="G89" s="53">
        <v>5.31</v>
      </c>
      <c r="H89" s="63">
        <f t="shared" si="75"/>
        <v>9.2924999999999986</v>
      </c>
      <c r="I89" s="64">
        <f t="shared" si="48"/>
        <v>164449</v>
      </c>
      <c r="J89" s="18" t="s">
        <v>21</v>
      </c>
      <c r="K89" s="9" t="s">
        <v>115</v>
      </c>
      <c r="L89" s="109">
        <v>40</v>
      </c>
      <c r="M89" s="42">
        <f>L89/720</f>
        <v>5.5555555555555552E-2</v>
      </c>
      <c r="N89" s="33">
        <f t="shared" si="58"/>
        <v>9136.0762499999983</v>
      </c>
      <c r="O89" s="37"/>
      <c r="P89" s="37"/>
      <c r="Q89" s="37"/>
      <c r="R89" s="37"/>
      <c r="S89" s="50"/>
      <c r="T89" s="57">
        <f>ROUND(SUM(N89*10%),0)</f>
        <v>914</v>
      </c>
      <c r="U89" s="184">
        <f t="shared" si="76"/>
        <v>10050.076249999998</v>
      </c>
      <c r="V89" s="191">
        <f>(U89*12)/1000</f>
        <v>120.60091499999997</v>
      </c>
      <c r="W89" s="114">
        <f>N89</f>
        <v>9136.0762499999983</v>
      </c>
    </row>
    <row r="90" spans="1:23" s="123" customFormat="1" ht="32.25" customHeight="1">
      <c r="A90" s="236"/>
      <c r="B90" s="95"/>
      <c r="C90" s="95"/>
      <c r="D90" s="96"/>
      <c r="E90" s="95"/>
      <c r="F90" s="97"/>
      <c r="G90" s="98"/>
      <c r="H90" s="98"/>
      <c r="I90" s="99"/>
      <c r="J90" s="100"/>
      <c r="K90" s="127" t="s">
        <v>22</v>
      </c>
      <c r="L90" s="102">
        <f>SUM(L86:L89)</f>
        <v>836</v>
      </c>
      <c r="M90" s="103">
        <f>SUM(M86:M89)</f>
        <v>1.1611111111111112</v>
      </c>
      <c r="N90" s="102">
        <f>SUM(N86:N89)</f>
        <v>190943.993625</v>
      </c>
      <c r="O90" s="102">
        <f t="shared" ref="O90:W90" si="77">SUM(O86:O89)</f>
        <v>7413.0766666666668</v>
      </c>
      <c r="P90" s="102">
        <f t="shared" si="77"/>
        <v>8848</v>
      </c>
      <c r="Q90" s="102"/>
      <c r="R90" s="102">
        <f t="shared" si="77"/>
        <v>4424</v>
      </c>
      <c r="S90" s="102">
        <f t="shared" si="77"/>
        <v>0</v>
      </c>
      <c r="T90" s="187">
        <f t="shared" si="77"/>
        <v>19095</v>
      </c>
      <c r="U90" s="192">
        <f t="shared" si="77"/>
        <v>230724.07029166666</v>
      </c>
      <c r="V90" s="195">
        <f t="shared" si="77"/>
        <v>2768.6888434999996</v>
      </c>
      <c r="W90" s="192">
        <f t="shared" si="77"/>
        <v>190943.993625</v>
      </c>
    </row>
    <row r="91" spans="1:23" ht="32.25" customHeight="1">
      <c r="A91" s="237">
        <v>17</v>
      </c>
      <c r="B91" s="222" t="s">
        <v>116</v>
      </c>
      <c r="C91" s="29" t="s">
        <v>110</v>
      </c>
      <c r="D91" s="32" t="s">
        <v>20</v>
      </c>
      <c r="E91" s="29">
        <v>23</v>
      </c>
      <c r="F91" s="51" t="s">
        <v>83</v>
      </c>
      <c r="G91" s="53">
        <v>5.21</v>
      </c>
      <c r="H91" s="63">
        <f t="shared" ref="H91:H93" si="78">G91*1.75</f>
        <v>9.1174999999999997</v>
      </c>
      <c r="I91" s="64">
        <f t="shared" si="48"/>
        <v>161352</v>
      </c>
      <c r="J91" s="18" t="s">
        <v>21</v>
      </c>
      <c r="K91" s="6" t="s">
        <v>40</v>
      </c>
      <c r="L91" s="109">
        <v>86</v>
      </c>
      <c r="M91" s="42">
        <f>L91/720</f>
        <v>0.11944444444444445</v>
      </c>
      <c r="N91" s="33">
        <f t="shared" si="58"/>
        <v>19272.647479166666</v>
      </c>
      <c r="O91" s="34">
        <f>17697*0.4*M91</f>
        <v>845.52333333333343</v>
      </c>
      <c r="P91" s="34"/>
      <c r="Q91" s="34"/>
      <c r="R91" s="34"/>
      <c r="S91" s="33"/>
      <c r="T91" s="57">
        <f>ROUND(SUM(N91*10%),0)</f>
        <v>1927</v>
      </c>
      <c r="U91" s="184">
        <f t="shared" ref="U91:U93" si="79">N91+O91+P91+R91+T91+S91</f>
        <v>22045.1708125</v>
      </c>
      <c r="V91" s="191">
        <f>(U91*12)/1000</f>
        <v>264.54204974999999</v>
      </c>
      <c r="W91" s="115"/>
    </row>
    <row r="92" spans="1:23" ht="32.25" customHeight="1">
      <c r="A92" s="239"/>
      <c r="B92" s="223"/>
      <c r="C92" s="29" t="s">
        <v>110</v>
      </c>
      <c r="D92" s="32" t="s">
        <v>20</v>
      </c>
      <c r="E92" s="29">
        <v>23</v>
      </c>
      <c r="F92" s="51" t="s">
        <v>83</v>
      </c>
      <c r="G92" s="53">
        <v>5.21</v>
      </c>
      <c r="H92" s="63">
        <f t="shared" si="78"/>
        <v>9.1174999999999997</v>
      </c>
      <c r="I92" s="64">
        <f t="shared" si="48"/>
        <v>161352</v>
      </c>
      <c r="J92" s="18" t="s">
        <v>21</v>
      </c>
      <c r="K92" s="6" t="s">
        <v>117</v>
      </c>
      <c r="L92" s="109">
        <v>82</v>
      </c>
      <c r="M92" s="42">
        <f>L92/720</f>
        <v>0.11388888888888889</v>
      </c>
      <c r="N92" s="33">
        <f t="shared" si="58"/>
        <v>18376.245270833333</v>
      </c>
      <c r="O92" s="34"/>
      <c r="P92" s="34"/>
      <c r="Q92" s="34"/>
      <c r="R92" s="37"/>
      <c r="S92" s="50"/>
      <c r="T92" s="57">
        <f>ROUND(SUM(N92*10%),0)</f>
        <v>1838</v>
      </c>
      <c r="U92" s="184">
        <f t="shared" si="79"/>
        <v>20214.245270833333</v>
      </c>
      <c r="V92" s="191">
        <f>(U92*12)/1000</f>
        <v>242.57094325</v>
      </c>
      <c r="W92" s="116"/>
    </row>
    <row r="93" spans="1:23" ht="32.25" customHeight="1">
      <c r="A93" s="239"/>
      <c r="B93" s="238"/>
      <c r="C93" s="29" t="s">
        <v>110</v>
      </c>
      <c r="D93" s="32" t="s">
        <v>20</v>
      </c>
      <c r="E93" s="29">
        <v>23</v>
      </c>
      <c r="F93" s="51" t="s">
        <v>83</v>
      </c>
      <c r="G93" s="53">
        <v>5.21</v>
      </c>
      <c r="H93" s="63">
        <f t="shared" si="78"/>
        <v>9.1174999999999997</v>
      </c>
      <c r="I93" s="64">
        <f t="shared" si="48"/>
        <v>161352</v>
      </c>
      <c r="J93" s="18" t="s">
        <v>21</v>
      </c>
      <c r="K93" s="6" t="s">
        <v>118</v>
      </c>
      <c r="L93" s="109">
        <v>176</v>
      </c>
      <c r="M93" s="42">
        <f>L93/720</f>
        <v>0.24444444444444444</v>
      </c>
      <c r="N93" s="33">
        <f t="shared" si="58"/>
        <v>39441.697166666665</v>
      </c>
      <c r="O93" s="34"/>
      <c r="P93" s="34"/>
      <c r="Q93" s="34"/>
      <c r="R93" s="37"/>
      <c r="S93" s="50"/>
      <c r="T93" s="57">
        <f>ROUND(SUM(N93*10%),0)</f>
        <v>3944</v>
      </c>
      <c r="U93" s="184">
        <f t="shared" si="79"/>
        <v>43385.697166666665</v>
      </c>
      <c r="V93" s="191">
        <f>(U93*12)/1000</f>
        <v>520.62836600000003</v>
      </c>
      <c r="W93" s="116"/>
    </row>
    <row r="94" spans="1:23" s="123" customFormat="1" ht="32.25" customHeight="1">
      <c r="A94" s="236"/>
      <c r="B94" s="95"/>
      <c r="C94" s="95"/>
      <c r="D94" s="96"/>
      <c r="E94" s="95"/>
      <c r="F94" s="97"/>
      <c r="G94" s="98"/>
      <c r="H94" s="98"/>
      <c r="I94" s="99"/>
      <c r="J94" s="100"/>
      <c r="K94" s="129" t="s">
        <v>22</v>
      </c>
      <c r="L94" s="102">
        <f>SUM(L91:L93)</f>
        <v>344</v>
      </c>
      <c r="M94" s="103">
        <f>SUM(M91:M93)</f>
        <v>0.47777777777777775</v>
      </c>
      <c r="N94" s="102">
        <f>SUM(N91:N93)</f>
        <v>77090.589916666664</v>
      </c>
      <c r="O94" s="102">
        <f t="shared" ref="O94:W94" si="80">SUM(O91:O93)</f>
        <v>845.52333333333343</v>
      </c>
      <c r="P94" s="102">
        <f t="shared" si="80"/>
        <v>0</v>
      </c>
      <c r="Q94" s="102"/>
      <c r="R94" s="102">
        <f t="shared" si="80"/>
        <v>0</v>
      </c>
      <c r="S94" s="102">
        <f t="shared" si="80"/>
        <v>0</v>
      </c>
      <c r="T94" s="187">
        <f t="shared" si="80"/>
        <v>7709</v>
      </c>
      <c r="U94" s="192">
        <f t="shared" si="80"/>
        <v>85645.113249999995</v>
      </c>
      <c r="V94" s="195">
        <f t="shared" si="80"/>
        <v>1027.7413590000001</v>
      </c>
      <c r="W94" s="192">
        <f t="shared" si="80"/>
        <v>0</v>
      </c>
    </row>
    <row r="95" spans="1:23" ht="32.25" customHeight="1">
      <c r="A95" s="237">
        <v>18</v>
      </c>
      <c r="B95" s="222" t="s">
        <v>192</v>
      </c>
      <c r="C95" s="29" t="s">
        <v>19</v>
      </c>
      <c r="D95" s="32" t="s">
        <v>20</v>
      </c>
      <c r="E95" s="29">
        <v>0</v>
      </c>
      <c r="F95" s="51" t="s">
        <v>83</v>
      </c>
      <c r="G95" s="53">
        <v>4.4000000000000004</v>
      </c>
      <c r="H95" s="63">
        <f t="shared" ref="H95:H98" si="81">G95*1.75</f>
        <v>7.7000000000000011</v>
      </c>
      <c r="I95" s="52">
        <f t="shared" ref="I95:I98" si="82">ROUND(SUM(H95*17697),0)</f>
        <v>136267</v>
      </c>
      <c r="J95" s="7"/>
      <c r="K95" s="6" t="s">
        <v>91</v>
      </c>
      <c r="L95" s="37">
        <v>102</v>
      </c>
      <c r="M95" s="42">
        <f>L95/720</f>
        <v>0.14166666666666666</v>
      </c>
      <c r="N95" s="33">
        <f t="shared" si="58"/>
        <v>19304.477500000005</v>
      </c>
      <c r="O95" s="37"/>
      <c r="P95" s="34"/>
      <c r="Q95" s="34"/>
      <c r="R95" s="34">
        <v>4424</v>
      </c>
      <c r="S95" s="33"/>
      <c r="T95" s="57">
        <f>ROUND(SUM(N95*10%),0)</f>
        <v>1930</v>
      </c>
      <c r="U95" s="184">
        <f t="shared" ref="U95:U98" si="83">N95+O95+P95+R95+T95+S95</f>
        <v>25658.477500000005</v>
      </c>
      <c r="V95" s="191">
        <f>(U95*12)/1000</f>
        <v>307.90173000000004</v>
      </c>
      <c r="W95" s="114">
        <f t="shared" ref="W95:W98" si="84">N95</f>
        <v>19304.477500000005</v>
      </c>
    </row>
    <row r="96" spans="1:23" ht="32.25" customHeight="1">
      <c r="A96" s="239"/>
      <c r="B96" s="223"/>
      <c r="C96" s="29" t="s">
        <v>19</v>
      </c>
      <c r="D96" s="32" t="s">
        <v>20</v>
      </c>
      <c r="E96" s="29">
        <v>0</v>
      </c>
      <c r="F96" s="51" t="s">
        <v>83</v>
      </c>
      <c r="G96" s="53">
        <v>4.4000000000000004</v>
      </c>
      <c r="H96" s="63">
        <f t="shared" si="81"/>
        <v>7.7000000000000011</v>
      </c>
      <c r="I96" s="52">
        <f t="shared" ref="I96:I97" si="85">ROUND(SUM(H96*17697),0)</f>
        <v>136267</v>
      </c>
      <c r="J96" s="7"/>
      <c r="K96" s="6" t="s">
        <v>236</v>
      </c>
      <c r="L96" s="37">
        <v>60</v>
      </c>
      <c r="M96" s="42">
        <f>L96/720</f>
        <v>8.3333333333333329E-2</v>
      </c>
      <c r="N96" s="33">
        <f t="shared" ref="N96:N97" si="86">17697*H96*M96</f>
        <v>11355.575000000001</v>
      </c>
      <c r="O96" s="37"/>
      <c r="P96" s="34"/>
      <c r="Q96" s="34"/>
      <c r="R96" s="34"/>
      <c r="S96" s="33"/>
      <c r="T96" s="57">
        <f>ROUND(SUM(N96*10%),0)</f>
        <v>1136</v>
      </c>
      <c r="U96" s="184">
        <f t="shared" ref="U96:U97" si="87">N96+O96+P96+R96+T96+S96</f>
        <v>12491.575000000001</v>
      </c>
      <c r="V96" s="191">
        <f>(U96*12)/1000</f>
        <v>149.89890000000003</v>
      </c>
      <c r="W96" s="114">
        <f t="shared" si="84"/>
        <v>11355.575000000001</v>
      </c>
    </row>
    <row r="97" spans="1:23" ht="32.25" customHeight="1">
      <c r="A97" s="239"/>
      <c r="B97" s="223"/>
      <c r="C97" s="29" t="s">
        <v>19</v>
      </c>
      <c r="D97" s="32" t="s">
        <v>20</v>
      </c>
      <c r="E97" s="29">
        <v>0</v>
      </c>
      <c r="F97" s="51" t="s">
        <v>83</v>
      </c>
      <c r="G97" s="53">
        <v>4.4000000000000004</v>
      </c>
      <c r="H97" s="63">
        <f t="shared" si="81"/>
        <v>7.7000000000000011</v>
      </c>
      <c r="I97" s="52">
        <f t="shared" si="85"/>
        <v>136267</v>
      </c>
      <c r="J97" s="7"/>
      <c r="K97" s="6" t="s">
        <v>169</v>
      </c>
      <c r="L97" s="37">
        <v>38</v>
      </c>
      <c r="M97" s="42">
        <f>L97/720</f>
        <v>5.2777777777777778E-2</v>
      </c>
      <c r="N97" s="33">
        <f t="shared" si="86"/>
        <v>7191.8641666666681</v>
      </c>
      <c r="O97" s="37"/>
      <c r="P97" s="34"/>
      <c r="Q97" s="34"/>
      <c r="R97" s="34"/>
      <c r="S97" s="33"/>
      <c r="T97" s="57">
        <f>ROUND(SUM(N97*10%),0)</f>
        <v>719</v>
      </c>
      <c r="U97" s="184">
        <f t="shared" si="87"/>
        <v>7910.8641666666681</v>
      </c>
      <c r="V97" s="191">
        <f>(U97*12)/1000</f>
        <v>94.930370000000025</v>
      </c>
      <c r="W97" s="114">
        <f t="shared" si="84"/>
        <v>7191.8641666666681</v>
      </c>
    </row>
    <row r="98" spans="1:23" ht="43.5" customHeight="1">
      <c r="A98" s="239"/>
      <c r="B98" s="238"/>
      <c r="C98" s="29" t="s">
        <v>19</v>
      </c>
      <c r="D98" s="32" t="s">
        <v>20</v>
      </c>
      <c r="E98" s="29">
        <v>0</v>
      </c>
      <c r="F98" s="51" t="s">
        <v>83</v>
      </c>
      <c r="G98" s="53">
        <v>4.4000000000000004</v>
      </c>
      <c r="H98" s="63">
        <f t="shared" si="81"/>
        <v>7.7000000000000011</v>
      </c>
      <c r="I98" s="52">
        <f t="shared" si="82"/>
        <v>136267</v>
      </c>
      <c r="J98" s="7"/>
      <c r="K98" s="28" t="s">
        <v>237</v>
      </c>
      <c r="L98" s="37">
        <v>106</v>
      </c>
      <c r="M98" s="42">
        <f>L98/720</f>
        <v>0.14722222222222223</v>
      </c>
      <c r="N98" s="33">
        <f t="shared" si="58"/>
        <v>20061.515833333338</v>
      </c>
      <c r="O98" s="37"/>
      <c r="P98" s="37"/>
      <c r="Q98" s="37"/>
      <c r="R98" s="37"/>
      <c r="S98" s="50"/>
      <c r="T98" s="57">
        <f>ROUND(SUM(N98*10%),0)</f>
        <v>2006</v>
      </c>
      <c r="U98" s="184">
        <f t="shared" si="83"/>
        <v>22067.515833333338</v>
      </c>
      <c r="V98" s="191">
        <f>(U98*12)/1000</f>
        <v>264.81019000000003</v>
      </c>
      <c r="W98" s="114">
        <f t="shared" si="84"/>
        <v>20061.515833333338</v>
      </c>
    </row>
    <row r="99" spans="1:23" s="123" customFormat="1" ht="32.25" customHeight="1">
      <c r="A99" s="236"/>
      <c r="B99" s="95"/>
      <c r="C99" s="118"/>
      <c r="D99" s="118"/>
      <c r="E99" s="118"/>
      <c r="F99" s="119"/>
      <c r="G99" s="119"/>
      <c r="H99" s="119"/>
      <c r="I99" s="119"/>
      <c r="J99" s="118"/>
      <c r="K99" s="120" t="s">
        <v>22</v>
      </c>
      <c r="L99" s="125">
        <f>SUM(L95:L98)</f>
        <v>306</v>
      </c>
      <c r="M99" s="126">
        <f>SUM(M95:M98)</f>
        <v>0.42499999999999993</v>
      </c>
      <c r="N99" s="125">
        <f>SUM(N95:N98)</f>
        <v>57913.43250000001</v>
      </c>
      <c r="O99" s="125">
        <f t="shared" ref="O99:W99" si="88">SUM(O95:O98)</f>
        <v>0</v>
      </c>
      <c r="P99" s="125">
        <f t="shared" si="88"/>
        <v>0</v>
      </c>
      <c r="Q99" s="125"/>
      <c r="R99" s="125">
        <f t="shared" si="88"/>
        <v>4424</v>
      </c>
      <c r="S99" s="125">
        <f t="shared" si="88"/>
        <v>0</v>
      </c>
      <c r="T99" s="162">
        <f t="shared" si="88"/>
        <v>5791</v>
      </c>
      <c r="U99" s="163">
        <f t="shared" si="88"/>
        <v>68128.43250000001</v>
      </c>
      <c r="V99" s="196">
        <f t="shared" si="88"/>
        <v>817.54119000000014</v>
      </c>
      <c r="W99" s="163">
        <f t="shared" si="88"/>
        <v>57913.43250000001</v>
      </c>
    </row>
    <row r="100" spans="1:23" ht="32.25" customHeight="1">
      <c r="A100" s="237">
        <v>19</v>
      </c>
      <c r="B100" s="222" t="s">
        <v>38</v>
      </c>
      <c r="C100" s="29" t="s">
        <v>19</v>
      </c>
      <c r="D100" s="32" t="s">
        <v>20</v>
      </c>
      <c r="E100" s="29">
        <v>35</v>
      </c>
      <c r="F100" s="51" t="s">
        <v>83</v>
      </c>
      <c r="G100" s="53">
        <v>5.31</v>
      </c>
      <c r="H100" s="63">
        <f t="shared" ref="H100:H109" si="89">G100*1.75</f>
        <v>9.2924999999999986</v>
      </c>
      <c r="I100" s="64">
        <f t="shared" si="48"/>
        <v>164449</v>
      </c>
      <c r="J100" s="18" t="s">
        <v>21</v>
      </c>
      <c r="K100" s="28" t="s">
        <v>65</v>
      </c>
      <c r="L100" s="109">
        <v>120</v>
      </c>
      <c r="M100" s="42">
        <f t="shared" ref="M100:M109" si="90">L100/720</f>
        <v>0.16666666666666666</v>
      </c>
      <c r="N100" s="33">
        <f t="shared" si="58"/>
        <v>27408.228749999995</v>
      </c>
      <c r="O100" s="112"/>
      <c r="P100" s="34">
        <v>8848</v>
      </c>
      <c r="Q100" s="34"/>
      <c r="R100" s="34">
        <v>4424</v>
      </c>
      <c r="S100" s="33"/>
      <c r="T100" s="57">
        <f t="shared" ref="T100:T109" si="91">ROUND(SUM(N100*10%),0)</f>
        <v>2741</v>
      </c>
      <c r="U100" s="184">
        <f t="shared" ref="U100:U109" si="92">N100+O100+P100+R100+T100+S100</f>
        <v>43421.228749999995</v>
      </c>
      <c r="V100" s="191">
        <f t="shared" ref="V100:V109" si="93">(U100*12)/1000</f>
        <v>521.05474499999991</v>
      </c>
      <c r="W100" s="114">
        <f t="shared" ref="W100:W109" si="94">N100</f>
        <v>27408.228749999995</v>
      </c>
    </row>
    <row r="101" spans="1:23" ht="32.25" customHeight="1">
      <c r="A101" s="239"/>
      <c r="B101" s="223"/>
      <c r="C101" s="29" t="s">
        <v>19</v>
      </c>
      <c r="D101" s="32" t="s">
        <v>20</v>
      </c>
      <c r="E101" s="29">
        <v>35</v>
      </c>
      <c r="F101" s="51" t="s">
        <v>83</v>
      </c>
      <c r="G101" s="53">
        <v>5.31</v>
      </c>
      <c r="H101" s="63">
        <f t="shared" si="89"/>
        <v>9.2924999999999986</v>
      </c>
      <c r="I101" s="64">
        <f t="shared" si="48"/>
        <v>164449</v>
      </c>
      <c r="J101" s="18" t="s">
        <v>21</v>
      </c>
      <c r="K101" s="28" t="s">
        <v>119</v>
      </c>
      <c r="L101" s="109">
        <v>68</v>
      </c>
      <c r="M101" s="42">
        <f t="shared" si="90"/>
        <v>9.4444444444444442E-2</v>
      </c>
      <c r="N101" s="33">
        <f t="shared" si="58"/>
        <v>15531.329624999997</v>
      </c>
      <c r="O101" s="112"/>
      <c r="P101" s="112"/>
      <c r="Q101" s="112"/>
      <c r="R101" s="112"/>
      <c r="S101" s="142"/>
      <c r="T101" s="57">
        <f t="shared" si="91"/>
        <v>1553</v>
      </c>
      <c r="U101" s="184">
        <f t="shared" si="92"/>
        <v>17084.329624999998</v>
      </c>
      <c r="V101" s="191">
        <f t="shared" si="93"/>
        <v>205.01195549999997</v>
      </c>
      <c r="W101" s="114">
        <f t="shared" si="94"/>
        <v>15531.329624999997</v>
      </c>
    </row>
    <row r="102" spans="1:23" ht="32.25" customHeight="1">
      <c r="A102" s="239"/>
      <c r="B102" s="223"/>
      <c r="C102" s="29" t="s">
        <v>19</v>
      </c>
      <c r="D102" s="32" t="s">
        <v>20</v>
      </c>
      <c r="E102" s="29">
        <v>35</v>
      </c>
      <c r="F102" s="51" t="s">
        <v>83</v>
      </c>
      <c r="G102" s="53">
        <v>5.31</v>
      </c>
      <c r="H102" s="63">
        <f t="shared" si="89"/>
        <v>9.2924999999999986</v>
      </c>
      <c r="I102" s="64">
        <f t="shared" si="48"/>
        <v>164449</v>
      </c>
      <c r="J102" s="18" t="s">
        <v>21</v>
      </c>
      <c r="K102" s="28" t="s">
        <v>114</v>
      </c>
      <c r="L102" s="109">
        <v>156</v>
      </c>
      <c r="M102" s="42">
        <f t="shared" si="90"/>
        <v>0.21666666666666667</v>
      </c>
      <c r="N102" s="33">
        <f t="shared" si="58"/>
        <v>35630.697374999996</v>
      </c>
      <c r="O102" s="112"/>
      <c r="P102" s="112"/>
      <c r="Q102" s="112"/>
      <c r="R102" s="112"/>
      <c r="S102" s="142"/>
      <c r="T102" s="57">
        <f t="shared" si="91"/>
        <v>3563</v>
      </c>
      <c r="U102" s="184">
        <f t="shared" si="92"/>
        <v>39193.697374999996</v>
      </c>
      <c r="V102" s="191">
        <f t="shared" si="93"/>
        <v>470.32436849999999</v>
      </c>
      <c r="W102" s="114">
        <f t="shared" si="94"/>
        <v>35630.697374999996</v>
      </c>
    </row>
    <row r="103" spans="1:23" ht="32.25" customHeight="1">
      <c r="A103" s="239"/>
      <c r="B103" s="223"/>
      <c r="C103" s="29" t="s">
        <v>19</v>
      </c>
      <c r="D103" s="32" t="s">
        <v>20</v>
      </c>
      <c r="E103" s="29">
        <v>35</v>
      </c>
      <c r="F103" s="51" t="s">
        <v>83</v>
      </c>
      <c r="G103" s="53">
        <v>5.31</v>
      </c>
      <c r="H103" s="63">
        <f t="shared" si="89"/>
        <v>9.2924999999999986</v>
      </c>
      <c r="I103" s="64">
        <f t="shared" ref="I103:I104" si="95">ROUND(SUM(H103*17697),0)</f>
        <v>164449</v>
      </c>
      <c r="J103" s="18" t="s">
        <v>21</v>
      </c>
      <c r="K103" s="28" t="s">
        <v>103</v>
      </c>
      <c r="L103" s="37">
        <v>18</v>
      </c>
      <c r="M103" s="42">
        <f t="shared" ref="M103:M104" si="96">L103/720</f>
        <v>2.5000000000000001E-2</v>
      </c>
      <c r="N103" s="33">
        <f t="shared" ref="N103:N104" si="97">17697*H103*M103</f>
        <v>4111.2343124999998</v>
      </c>
      <c r="O103" s="112"/>
      <c r="P103" s="112"/>
      <c r="Q103" s="112"/>
      <c r="R103" s="112"/>
      <c r="S103" s="142"/>
      <c r="T103" s="57">
        <f t="shared" ref="T103:T104" si="98">ROUND(SUM(N103*10%),0)</f>
        <v>411</v>
      </c>
      <c r="U103" s="184">
        <f t="shared" si="92"/>
        <v>4522.2343124999998</v>
      </c>
      <c r="V103" s="191">
        <f t="shared" ref="V103:V104" si="99">(U103*12)/1000</f>
        <v>54.266811749999995</v>
      </c>
      <c r="W103" s="114">
        <f t="shared" ref="W103:W104" si="100">N103</f>
        <v>4111.2343124999998</v>
      </c>
    </row>
    <row r="104" spans="1:23" ht="32.25" customHeight="1">
      <c r="A104" s="239"/>
      <c r="B104" s="223"/>
      <c r="C104" s="29" t="s">
        <v>19</v>
      </c>
      <c r="D104" s="32" t="s">
        <v>20</v>
      </c>
      <c r="E104" s="29">
        <v>35</v>
      </c>
      <c r="F104" s="51" t="s">
        <v>83</v>
      </c>
      <c r="G104" s="53">
        <v>5.31</v>
      </c>
      <c r="H104" s="63">
        <f t="shared" si="89"/>
        <v>9.2924999999999986</v>
      </c>
      <c r="I104" s="64">
        <f t="shared" si="95"/>
        <v>164449</v>
      </c>
      <c r="J104" s="18" t="s">
        <v>21</v>
      </c>
      <c r="K104" s="28" t="s">
        <v>135</v>
      </c>
      <c r="L104" s="37">
        <v>38</v>
      </c>
      <c r="M104" s="42">
        <f t="shared" si="96"/>
        <v>5.2777777777777778E-2</v>
      </c>
      <c r="N104" s="33">
        <f t="shared" si="97"/>
        <v>8679.272437499998</v>
      </c>
      <c r="O104" s="112"/>
      <c r="P104" s="112"/>
      <c r="Q104" s="112"/>
      <c r="R104" s="112"/>
      <c r="S104" s="142"/>
      <c r="T104" s="57">
        <f t="shared" si="98"/>
        <v>868</v>
      </c>
      <c r="U104" s="184">
        <f t="shared" si="92"/>
        <v>9547.272437499998</v>
      </c>
      <c r="V104" s="191">
        <f t="shared" si="99"/>
        <v>114.56726924999998</v>
      </c>
      <c r="W104" s="114">
        <f t="shared" si="100"/>
        <v>8679.272437499998</v>
      </c>
    </row>
    <row r="105" spans="1:23" ht="32.25" customHeight="1">
      <c r="A105" s="239"/>
      <c r="B105" s="223"/>
      <c r="C105" s="29" t="s">
        <v>19</v>
      </c>
      <c r="D105" s="32" t="s">
        <v>20</v>
      </c>
      <c r="E105" s="29">
        <v>35</v>
      </c>
      <c r="F105" s="51" t="s">
        <v>83</v>
      </c>
      <c r="G105" s="53">
        <v>5.31</v>
      </c>
      <c r="H105" s="63">
        <f t="shared" si="89"/>
        <v>9.2924999999999986</v>
      </c>
      <c r="I105" s="64">
        <f t="shared" si="48"/>
        <v>164449</v>
      </c>
      <c r="J105" s="18" t="s">
        <v>21</v>
      </c>
      <c r="K105" s="28" t="s">
        <v>120</v>
      </c>
      <c r="L105" s="109">
        <v>55</v>
      </c>
      <c r="M105" s="42">
        <f t="shared" si="90"/>
        <v>7.6388888888888895E-2</v>
      </c>
      <c r="N105" s="33">
        <f t="shared" si="58"/>
        <v>12562.104843749999</v>
      </c>
      <c r="O105" s="37"/>
      <c r="P105" s="37"/>
      <c r="Q105" s="37"/>
      <c r="R105" s="37"/>
      <c r="S105" s="50"/>
      <c r="T105" s="57">
        <f t="shared" si="91"/>
        <v>1256</v>
      </c>
      <c r="U105" s="184">
        <f t="shared" si="92"/>
        <v>13818.104843749999</v>
      </c>
      <c r="V105" s="191">
        <f t="shared" si="93"/>
        <v>165.817258125</v>
      </c>
      <c r="W105" s="114">
        <f t="shared" si="94"/>
        <v>12562.104843749999</v>
      </c>
    </row>
    <row r="106" spans="1:23" ht="32.25" customHeight="1">
      <c r="A106" s="239"/>
      <c r="B106" s="223"/>
      <c r="C106" s="29" t="s">
        <v>19</v>
      </c>
      <c r="D106" s="32" t="s">
        <v>20</v>
      </c>
      <c r="E106" s="29">
        <v>35</v>
      </c>
      <c r="F106" s="51" t="s">
        <v>83</v>
      </c>
      <c r="G106" s="53">
        <v>5.31</v>
      </c>
      <c r="H106" s="63">
        <f t="shared" si="89"/>
        <v>9.2924999999999986</v>
      </c>
      <c r="I106" s="64">
        <f t="shared" si="48"/>
        <v>164449</v>
      </c>
      <c r="J106" s="18" t="s">
        <v>21</v>
      </c>
      <c r="K106" s="28" t="s">
        <v>77</v>
      </c>
      <c r="L106" s="109">
        <v>128</v>
      </c>
      <c r="M106" s="42">
        <f t="shared" si="90"/>
        <v>0.17777777777777778</v>
      </c>
      <c r="N106" s="33">
        <f t="shared" si="58"/>
        <v>29235.443999999996</v>
      </c>
      <c r="O106" s="37"/>
      <c r="P106" s="37"/>
      <c r="Q106" s="37"/>
      <c r="R106" s="37"/>
      <c r="S106" s="50"/>
      <c r="T106" s="57">
        <f t="shared" si="91"/>
        <v>2924</v>
      </c>
      <c r="U106" s="184">
        <f t="shared" si="92"/>
        <v>32159.443999999996</v>
      </c>
      <c r="V106" s="191">
        <f t="shared" si="93"/>
        <v>385.91332799999998</v>
      </c>
      <c r="W106" s="114">
        <f t="shared" si="94"/>
        <v>29235.443999999996</v>
      </c>
    </row>
    <row r="107" spans="1:23" ht="32.25" customHeight="1">
      <c r="A107" s="239"/>
      <c r="B107" s="223"/>
      <c r="C107" s="29" t="s">
        <v>19</v>
      </c>
      <c r="D107" s="32" t="s">
        <v>20</v>
      </c>
      <c r="E107" s="29">
        <v>35</v>
      </c>
      <c r="F107" s="51" t="s">
        <v>83</v>
      </c>
      <c r="G107" s="53">
        <v>5.31</v>
      </c>
      <c r="H107" s="63">
        <f t="shared" si="89"/>
        <v>9.2924999999999986</v>
      </c>
      <c r="I107" s="64">
        <f t="shared" si="48"/>
        <v>164449</v>
      </c>
      <c r="J107" s="18" t="s">
        <v>21</v>
      </c>
      <c r="K107" s="28" t="s">
        <v>121</v>
      </c>
      <c r="L107" s="109">
        <v>44</v>
      </c>
      <c r="M107" s="42">
        <f t="shared" si="90"/>
        <v>6.1111111111111109E-2</v>
      </c>
      <c r="N107" s="33">
        <f t="shared" si="58"/>
        <v>10049.683874999997</v>
      </c>
      <c r="O107" s="37"/>
      <c r="P107" s="37"/>
      <c r="Q107" s="37"/>
      <c r="R107" s="37"/>
      <c r="S107" s="50"/>
      <c r="T107" s="57">
        <f t="shared" si="91"/>
        <v>1005</v>
      </c>
      <c r="U107" s="184">
        <f t="shared" si="92"/>
        <v>11054.683874999997</v>
      </c>
      <c r="V107" s="191">
        <f t="shared" si="93"/>
        <v>132.65620649999997</v>
      </c>
      <c r="W107" s="114">
        <f t="shared" si="94"/>
        <v>10049.683874999997</v>
      </c>
    </row>
    <row r="108" spans="1:23" ht="32.25" customHeight="1">
      <c r="A108" s="239"/>
      <c r="B108" s="223"/>
      <c r="C108" s="29" t="s">
        <v>19</v>
      </c>
      <c r="D108" s="32" t="s">
        <v>20</v>
      </c>
      <c r="E108" s="29">
        <v>35</v>
      </c>
      <c r="F108" s="51" t="s">
        <v>83</v>
      </c>
      <c r="G108" s="53">
        <v>5.31</v>
      </c>
      <c r="H108" s="63">
        <f t="shared" si="89"/>
        <v>9.2924999999999986</v>
      </c>
      <c r="I108" s="64">
        <f t="shared" si="48"/>
        <v>164449</v>
      </c>
      <c r="J108" s="18" t="s">
        <v>21</v>
      </c>
      <c r="K108" s="6" t="s">
        <v>48</v>
      </c>
      <c r="L108" s="109">
        <v>100</v>
      </c>
      <c r="M108" s="42">
        <f t="shared" si="90"/>
        <v>0.1388888888888889</v>
      </c>
      <c r="N108" s="33">
        <f>17697*H108*M108</f>
        <v>22840.190624999996</v>
      </c>
      <c r="O108" s="37"/>
      <c r="P108" s="37"/>
      <c r="Q108" s="37"/>
      <c r="R108" s="37"/>
      <c r="S108" s="50"/>
      <c r="T108" s="57">
        <f t="shared" si="91"/>
        <v>2284</v>
      </c>
      <c r="U108" s="184">
        <f t="shared" si="92"/>
        <v>25124.190624999996</v>
      </c>
      <c r="V108" s="191">
        <f t="shared" si="93"/>
        <v>301.49028749999997</v>
      </c>
      <c r="W108" s="114">
        <f t="shared" si="94"/>
        <v>22840.190624999996</v>
      </c>
    </row>
    <row r="109" spans="1:23" ht="32.25" customHeight="1">
      <c r="A109" s="239"/>
      <c r="B109" s="238"/>
      <c r="C109" s="29" t="s">
        <v>19</v>
      </c>
      <c r="D109" s="32" t="s">
        <v>20</v>
      </c>
      <c r="E109" s="29">
        <v>35</v>
      </c>
      <c r="F109" s="51" t="s">
        <v>83</v>
      </c>
      <c r="G109" s="53">
        <v>5.31</v>
      </c>
      <c r="H109" s="63">
        <f t="shared" si="89"/>
        <v>9.2924999999999986</v>
      </c>
      <c r="I109" s="64">
        <f t="shared" si="48"/>
        <v>164449</v>
      </c>
      <c r="J109" s="18" t="s">
        <v>21</v>
      </c>
      <c r="K109" s="6" t="s">
        <v>39</v>
      </c>
      <c r="L109" s="109">
        <v>183</v>
      </c>
      <c r="M109" s="42">
        <f t="shared" si="90"/>
        <v>0.25416666666666665</v>
      </c>
      <c r="N109" s="33">
        <f t="shared" si="58"/>
        <v>41797.548843749988</v>
      </c>
      <c r="O109" s="37"/>
      <c r="P109" s="37"/>
      <c r="Q109" s="37"/>
      <c r="R109" s="37"/>
      <c r="S109" s="50"/>
      <c r="T109" s="57">
        <f t="shared" si="91"/>
        <v>4180</v>
      </c>
      <c r="U109" s="184">
        <f t="shared" si="92"/>
        <v>45977.548843749988</v>
      </c>
      <c r="V109" s="191">
        <f t="shared" si="93"/>
        <v>551.73058612499995</v>
      </c>
      <c r="W109" s="114">
        <f t="shared" si="94"/>
        <v>41797.548843749988</v>
      </c>
    </row>
    <row r="110" spans="1:23" s="123" customFormat="1" ht="32.25" customHeight="1">
      <c r="A110" s="236"/>
      <c r="B110" s="95"/>
      <c r="C110" s="95"/>
      <c r="D110" s="96"/>
      <c r="E110" s="95"/>
      <c r="F110" s="97"/>
      <c r="G110" s="98"/>
      <c r="H110" s="98"/>
      <c r="I110" s="99"/>
      <c r="J110" s="100"/>
      <c r="K110" s="128" t="s">
        <v>22</v>
      </c>
      <c r="L110" s="102">
        <f>SUM(L100:L109)</f>
        <v>910</v>
      </c>
      <c r="M110" s="103">
        <f>SUM(M100:M109)</f>
        <v>1.2638888888888888</v>
      </c>
      <c r="N110" s="102">
        <f>SUM(N100:N109)</f>
        <v>207845.73468749993</v>
      </c>
      <c r="O110" s="102">
        <f t="shared" ref="O110:W110" si="101">SUM(O100:O109)</f>
        <v>0</v>
      </c>
      <c r="P110" s="102">
        <f t="shared" si="101"/>
        <v>8848</v>
      </c>
      <c r="Q110" s="102"/>
      <c r="R110" s="102">
        <f t="shared" si="101"/>
        <v>4424</v>
      </c>
      <c r="S110" s="102">
        <f t="shared" si="101"/>
        <v>0</v>
      </c>
      <c r="T110" s="187">
        <f t="shared" si="101"/>
        <v>20785</v>
      </c>
      <c r="U110" s="192">
        <f t="shared" si="101"/>
        <v>241902.73468749993</v>
      </c>
      <c r="V110" s="195">
        <f t="shared" si="101"/>
        <v>2902.8328162499993</v>
      </c>
      <c r="W110" s="192">
        <f t="shared" si="101"/>
        <v>207845.73468749993</v>
      </c>
    </row>
    <row r="111" spans="1:23" ht="32.25" customHeight="1">
      <c r="A111" s="237">
        <v>20</v>
      </c>
      <c r="B111" s="222" t="s">
        <v>55</v>
      </c>
      <c r="C111" s="29" t="s">
        <v>19</v>
      </c>
      <c r="D111" s="32" t="s">
        <v>20</v>
      </c>
      <c r="E111" s="29">
        <v>23.03</v>
      </c>
      <c r="F111" s="51" t="s">
        <v>83</v>
      </c>
      <c r="G111" s="53">
        <v>5.21</v>
      </c>
      <c r="H111" s="63">
        <f t="shared" ref="H111:H112" si="102">G111*1.75</f>
        <v>9.1174999999999997</v>
      </c>
      <c r="I111" s="64">
        <f t="shared" si="48"/>
        <v>161352</v>
      </c>
      <c r="J111" s="18" t="s">
        <v>176</v>
      </c>
      <c r="K111" s="19" t="s">
        <v>69</v>
      </c>
      <c r="L111" s="110">
        <v>582</v>
      </c>
      <c r="M111" s="43">
        <f>L111/720</f>
        <v>0.80833333333333335</v>
      </c>
      <c r="N111" s="33">
        <f>17697*H111*M111</f>
        <v>130426.5213125</v>
      </c>
      <c r="O111" s="34">
        <f>17697*0.4*M111</f>
        <v>5722.0300000000007</v>
      </c>
      <c r="P111" s="34">
        <v>8848</v>
      </c>
      <c r="Q111" s="34"/>
      <c r="R111" s="34">
        <v>4424</v>
      </c>
      <c r="S111" s="33">
        <f>N111*40%</f>
        <v>52170.608525000003</v>
      </c>
      <c r="T111" s="57">
        <f>ROUND(SUM(N111*10%),0)</f>
        <v>13043</v>
      </c>
      <c r="U111" s="184">
        <f t="shared" ref="U111:U112" si="103">N111+O111+P111+R111+T111+S111</f>
        <v>214634.15983750002</v>
      </c>
      <c r="V111" s="191">
        <f>(U111*12)/1000</f>
        <v>2575.6099180500005</v>
      </c>
      <c r="W111" s="114">
        <f>N111</f>
        <v>130426.5213125</v>
      </c>
    </row>
    <row r="112" spans="1:23" ht="32.25" customHeight="1">
      <c r="A112" s="239"/>
      <c r="B112" s="238"/>
      <c r="C112" s="29" t="s">
        <v>19</v>
      </c>
      <c r="D112" s="32" t="s">
        <v>20</v>
      </c>
      <c r="E112" s="29">
        <v>23.03</v>
      </c>
      <c r="F112" s="51" t="s">
        <v>83</v>
      </c>
      <c r="G112" s="53">
        <v>5.21</v>
      </c>
      <c r="H112" s="63">
        <f t="shared" si="102"/>
        <v>9.1174999999999997</v>
      </c>
      <c r="I112" s="64">
        <f t="shared" si="48"/>
        <v>161352</v>
      </c>
      <c r="J112" s="18" t="s">
        <v>176</v>
      </c>
      <c r="K112" s="19" t="s">
        <v>72</v>
      </c>
      <c r="L112" s="110">
        <v>382</v>
      </c>
      <c r="M112" s="43">
        <f>L112/720</f>
        <v>0.53055555555555556</v>
      </c>
      <c r="N112" s="33">
        <f>17697*H112*M112</f>
        <v>85606.410895833324</v>
      </c>
      <c r="O112" s="37"/>
      <c r="P112" s="37"/>
      <c r="Q112" s="37"/>
      <c r="R112" s="37"/>
      <c r="S112" s="33">
        <f>N112*40%</f>
        <v>34242.564358333329</v>
      </c>
      <c r="T112" s="57">
        <f>ROUND(SUM(N112*10%),0)</f>
        <v>8561</v>
      </c>
      <c r="U112" s="184">
        <f t="shared" si="103"/>
        <v>128409.97525416665</v>
      </c>
      <c r="V112" s="191">
        <f>(U112*12)/1000</f>
        <v>1540.91970305</v>
      </c>
      <c r="W112" s="114">
        <f>N112</f>
        <v>85606.410895833324</v>
      </c>
    </row>
    <row r="113" spans="1:23" s="123" customFormat="1" ht="32.25" customHeight="1">
      <c r="A113" s="236"/>
      <c r="B113" s="118"/>
      <c r="C113" s="118"/>
      <c r="D113" s="118"/>
      <c r="E113" s="118"/>
      <c r="F113" s="119"/>
      <c r="G113" s="119"/>
      <c r="H113" s="119"/>
      <c r="I113" s="119"/>
      <c r="J113" s="118"/>
      <c r="K113" s="124" t="s">
        <v>22</v>
      </c>
      <c r="L113" s="125">
        <f t="shared" ref="L113:W113" si="104">SUM(L111:L112)</f>
        <v>964</v>
      </c>
      <c r="M113" s="126">
        <f t="shared" si="104"/>
        <v>1.338888888888889</v>
      </c>
      <c r="N113" s="125">
        <f t="shared" si="104"/>
        <v>216032.93220833334</v>
      </c>
      <c r="O113" s="125">
        <f t="shared" si="104"/>
        <v>5722.0300000000007</v>
      </c>
      <c r="P113" s="125">
        <f t="shared" si="104"/>
        <v>8848</v>
      </c>
      <c r="Q113" s="125"/>
      <c r="R113" s="125">
        <f t="shared" si="104"/>
        <v>4424</v>
      </c>
      <c r="S113" s="125">
        <f t="shared" si="104"/>
        <v>86413.172883333333</v>
      </c>
      <c r="T113" s="162">
        <f t="shared" si="104"/>
        <v>21604</v>
      </c>
      <c r="U113" s="163">
        <f t="shared" si="104"/>
        <v>343044.13509166666</v>
      </c>
      <c r="V113" s="196">
        <f t="shared" si="104"/>
        <v>4116.5296211000004</v>
      </c>
      <c r="W113" s="163">
        <f t="shared" si="104"/>
        <v>216032.93220833334</v>
      </c>
    </row>
    <row r="114" spans="1:23" ht="32.25" customHeight="1">
      <c r="A114" s="237">
        <v>21</v>
      </c>
      <c r="B114" s="222" t="s">
        <v>66</v>
      </c>
      <c r="C114" s="29" t="s">
        <v>51</v>
      </c>
      <c r="D114" s="32" t="s">
        <v>20</v>
      </c>
      <c r="E114" s="29">
        <v>17.07</v>
      </c>
      <c r="F114" s="51" t="s">
        <v>83</v>
      </c>
      <c r="G114" s="53">
        <v>5.12</v>
      </c>
      <c r="H114" s="63">
        <f t="shared" ref="H114:H117" si="105">G114*1.75</f>
        <v>8.9600000000000009</v>
      </c>
      <c r="I114" s="64">
        <f t="shared" si="48"/>
        <v>158565</v>
      </c>
      <c r="J114" s="18" t="s">
        <v>21</v>
      </c>
      <c r="K114" s="35" t="s">
        <v>73</v>
      </c>
      <c r="L114" s="110">
        <v>252</v>
      </c>
      <c r="M114" s="43">
        <f>L114/720</f>
        <v>0.35</v>
      </c>
      <c r="N114" s="33">
        <f>17697*H114*M114</f>
        <v>55497.792000000009</v>
      </c>
      <c r="O114" s="34"/>
      <c r="P114" s="34"/>
      <c r="Q114" s="34"/>
      <c r="R114" s="34"/>
      <c r="S114" s="33"/>
      <c r="T114" s="57">
        <f>ROUND(SUM(N114*10%),0)</f>
        <v>5550</v>
      </c>
      <c r="U114" s="184">
        <f t="shared" ref="U114:U117" si="106">N114+O114+P114+R114+T114+S114</f>
        <v>61047.792000000009</v>
      </c>
      <c r="V114" s="191">
        <f>(U114*12)/1000</f>
        <v>732.57350400000007</v>
      </c>
      <c r="W114" s="116"/>
    </row>
    <row r="115" spans="1:23" ht="32.25" customHeight="1">
      <c r="A115" s="239"/>
      <c r="B115" s="223"/>
      <c r="C115" s="29" t="s">
        <v>51</v>
      </c>
      <c r="D115" s="32" t="s">
        <v>20</v>
      </c>
      <c r="E115" s="29">
        <v>17.07</v>
      </c>
      <c r="F115" s="51" t="s">
        <v>83</v>
      </c>
      <c r="G115" s="53">
        <v>5.12</v>
      </c>
      <c r="H115" s="63">
        <f t="shared" si="105"/>
        <v>8.9600000000000009</v>
      </c>
      <c r="I115" s="64">
        <f t="shared" si="48"/>
        <v>158565</v>
      </c>
      <c r="J115" s="18" t="s">
        <v>21</v>
      </c>
      <c r="K115" s="35" t="s">
        <v>202</v>
      </c>
      <c r="L115" s="110">
        <v>16</v>
      </c>
      <c r="M115" s="43">
        <f>L115/720</f>
        <v>2.2222222222222223E-2</v>
      </c>
      <c r="N115" s="33">
        <f>17697*H115*M115</f>
        <v>3523.6693333333342</v>
      </c>
      <c r="O115" s="34"/>
      <c r="P115" s="34"/>
      <c r="Q115" s="34"/>
      <c r="R115" s="34"/>
      <c r="S115" s="33"/>
      <c r="T115" s="57">
        <f>ROUND(SUM(N115*10%),0)</f>
        <v>352</v>
      </c>
      <c r="U115" s="184">
        <f t="shared" si="106"/>
        <v>3875.6693333333342</v>
      </c>
      <c r="V115" s="191">
        <f>(U115*12)/1000</f>
        <v>46.508032000000007</v>
      </c>
      <c r="W115" s="116"/>
    </row>
    <row r="116" spans="1:23" ht="32.25" customHeight="1">
      <c r="A116" s="239"/>
      <c r="B116" s="223"/>
      <c r="C116" s="29" t="s">
        <v>51</v>
      </c>
      <c r="D116" s="32" t="s">
        <v>20</v>
      </c>
      <c r="E116" s="29">
        <v>17.07</v>
      </c>
      <c r="F116" s="51" t="s">
        <v>83</v>
      </c>
      <c r="G116" s="53">
        <v>5.12</v>
      </c>
      <c r="H116" s="63">
        <f t="shared" si="105"/>
        <v>8.9600000000000009</v>
      </c>
      <c r="I116" s="64">
        <f t="shared" si="48"/>
        <v>158565</v>
      </c>
      <c r="J116" s="18" t="s">
        <v>21</v>
      </c>
      <c r="K116" s="35" t="s">
        <v>203</v>
      </c>
      <c r="L116" s="110">
        <v>12</v>
      </c>
      <c r="M116" s="43">
        <f>L116/720</f>
        <v>1.6666666666666666E-2</v>
      </c>
      <c r="N116" s="33">
        <f>17697*H116*M116</f>
        <v>2642.7520000000004</v>
      </c>
      <c r="O116" s="34"/>
      <c r="P116" s="34"/>
      <c r="Q116" s="34"/>
      <c r="R116" s="34"/>
      <c r="S116" s="33"/>
      <c r="T116" s="57">
        <f>ROUND(SUM(N116*10%),0)</f>
        <v>264</v>
      </c>
      <c r="U116" s="184">
        <f t="shared" si="106"/>
        <v>2906.7520000000004</v>
      </c>
      <c r="V116" s="191">
        <f>(U116*12)/1000</f>
        <v>34.881024000000004</v>
      </c>
      <c r="W116" s="116"/>
    </row>
    <row r="117" spans="1:23" ht="32.25" customHeight="1">
      <c r="A117" s="239"/>
      <c r="B117" s="238"/>
      <c r="C117" s="29" t="s">
        <v>51</v>
      </c>
      <c r="D117" s="32" t="s">
        <v>20</v>
      </c>
      <c r="E117" s="29">
        <v>17.07</v>
      </c>
      <c r="F117" s="51" t="s">
        <v>83</v>
      </c>
      <c r="G117" s="53">
        <v>5.12</v>
      </c>
      <c r="H117" s="63">
        <f t="shared" si="105"/>
        <v>8.9600000000000009</v>
      </c>
      <c r="I117" s="64">
        <f t="shared" si="48"/>
        <v>158565</v>
      </c>
      <c r="J117" s="18" t="s">
        <v>21</v>
      </c>
      <c r="K117" s="35" t="s">
        <v>204</v>
      </c>
      <c r="L117" s="110">
        <v>20</v>
      </c>
      <c r="M117" s="43">
        <f>L117/720</f>
        <v>2.7777777777777776E-2</v>
      </c>
      <c r="N117" s="33">
        <f>17697*H117*M117</f>
        <v>4404.586666666667</v>
      </c>
      <c r="O117" s="34"/>
      <c r="P117" s="34"/>
      <c r="Q117" s="34"/>
      <c r="R117" s="34"/>
      <c r="S117" s="33"/>
      <c r="T117" s="57">
        <f>ROUND(SUM(N117*10%),0)</f>
        <v>440</v>
      </c>
      <c r="U117" s="184">
        <f t="shared" si="106"/>
        <v>4844.586666666667</v>
      </c>
      <c r="V117" s="191">
        <f>(U117*12)/1000</f>
        <v>58.135040000000011</v>
      </c>
      <c r="W117" s="116"/>
    </row>
    <row r="118" spans="1:23" s="123" customFormat="1" ht="32.25" customHeight="1">
      <c r="A118" s="236"/>
      <c r="B118" s="95"/>
      <c r="C118" s="95"/>
      <c r="D118" s="96"/>
      <c r="E118" s="95"/>
      <c r="F118" s="97"/>
      <c r="G118" s="98"/>
      <c r="H118" s="98"/>
      <c r="I118" s="99"/>
      <c r="J118" s="100"/>
      <c r="K118" s="127" t="s">
        <v>22</v>
      </c>
      <c r="L118" s="125">
        <f>SUM(L114:L117)</f>
        <v>300</v>
      </c>
      <c r="M118" s="126">
        <f>SUM(M114:M117)</f>
        <v>0.41666666666666663</v>
      </c>
      <c r="N118" s="125">
        <f>SUM(N114:N117)</f>
        <v>66068.800000000003</v>
      </c>
      <c r="O118" s="125">
        <f t="shared" ref="O118:W118" si="107">SUM(O114:O117)</f>
        <v>0</v>
      </c>
      <c r="P118" s="125">
        <f t="shared" si="107"/>
        <v>0</v>
      </c>
      <c r="Q118" s="125"/>
      <c r="R118" s="125">
        <f t="shared" si="107"/>
        <v>0</v>
      </c>
      <c r="S118" s="125">
        <f t="shared" si="107"/>
        <v>0</v>
      </c>
      <c r="T118" s="162">
        <f t="shared" si="107"/>
        <v>6606</v>
      </c>
      <c r="U118" s="163">
        <f t="shared" si="107"/>
        <v>72674.800000000017</v>
      </c>
      <c r="V118" s="196">
        <f t="shared" si="107"/>
        <v>872.09760000000006</v>
      </c>
      <c r="W118" s="163">
        <f t="shared" si="107"/>
        <v>0</v>
      </c>
    </row>
    <row r="119" spans="1:23" ht="32.25" customHeight="1">
      <c r="A119" s="237">
        <v>22</v>
      </c>
      <c r="B119" s="222" t="s">
        <v>97</v>
      </c>
      <c r="C119" s="29" t="s">
        <v>19</v>
      </c>
      <c r="D119" s="32" t="s">
        <v>20</v>
      </c>
      <c r="E119" s="60" t="s">
        <v>251</v>
      </c>
      <c r="F119" s="51" t="s">
        <v>83</v>
      </c>
      <c r="G119" s="53">
        <v>5.21</v>
      </c>
      <c r="H119" s="63">
        <f t="shared" ref="H119:H121" si="108">G119*1.75</f>
        <v>9.1174999999999997</v>
      </c>
      <c r="I119" s="64">
        <f t="shared" si="48"/>
        <v>161352</v>
      </c>
      <c r="J119" s="7" t="s">
        <v>98</v>
      </c>
      <c r="K119" s="9" t="s">
        <v>23</v>
      </c>
      <c r="L119" s="109">
        <v>694</v>
      </c>
      <c r="M119" s="42">
        <f>L119/720</f>
        <v>0.96388888888888891</v>
      </c>
      <c r="N119" s="33">
        <f>17697*H119*M119</f>
        <v>155525.78314583332</v>
      </c>
      <c r="O119" s="34">
        <f>17697*0.4*M119</f>
        <v>6823.1766666666672</v>
      </c>
      <c r="P119" s="34">
        <v>8848</v>
      </c>
      <c r="Q119" s="34"/>
      <c r="R119" s="34">
        <v>4424</v>
      </c>
      <c r="S119" s="33"/>
      <c r="T119" s="57">
        <f>ROUND(SUM(N119*10%),0)</f>
        <v>15553</v>
      </c>
      <c r="U119" s="184">
        <f t="shared" ref="U119:U121" si="109">N119+O119+P119+R119+T119+S119</f>
        <v>191173.95981249999</v>
      </c>
      <c r="V119" s="191">
        <f>(U119*12)/1000</f>
        <v>2294.0875177499997</v>
      </c>
      <c r="W119" s="114">
        <f>N119</f>
        <v>155525.78314583332</v>
      </c>
    </row>
    <row r="120" spans="1:23" ht="32.25" customHeight="1">
      <c r="A120" s="239"/>
      <c r="B120" s="223"/>
      <c r="C120" s="29" t="s">
        <v>19</v>
      </c>
      <c r="D120" s="32" t="s">
        <v>20</v>
      </c>
      <c r="E120" s="60" t="s">
        <v>251</v>
      </c>
      <c r="F120" s="51" t="s">
        <v>83</v>
      </c>
      <c r="G120" s="53">
        <v>5.21</v>
      </c>
      <c r="H120" s="63">
        <f t="shared" si="108"/>
        <v>9.1174999999999997</v>
      </c>
      <c r="I120" s="64">
        <f t="shared" si="48"/>
        <v>161352</v>
      </c>
      <c r="J120" s="7" t="s">
        <v>98</v>
      </c>
      <c r="K120" s="9" t="s">
        <v>48</v>
      </c>
      <c r="L120" s="109">
        <v>20</v>
      </c>
      <c r="M120" s="42">
        <f>L120/720</f>
        <v>2.7777777777777776E-2</v>
      </c>
      <c r="N120" s="33">
        <f>17697*H120*M120</f>
        <v>4482.0110416666666</v>
      </c>
      <c r="O120" s="37"/>
      <c r="P120" s="34"/>
      <c r="Q120" s="34"/>
      <c r="R120" s="34"/>
      <c r="S120" s="33"/>
      <c r="T120" s="57">
        <f>ROUND(SUM(N120*10%),0)</f>
        <v>448</v>
      </c>
      <c r="U120" s="184">
        <f t="shared" si="109"/>
        <v>4930.0110416666666</v>
      </c>
      <c r="V120" s="191">
        <f>(U120*12)/1000</f>
        <v>59.160132500000003</v>
      </c>
      <c r="W120" s="114">
        <f>N120</f>
        <v>4482.0110416666666</v>
      </c>
    </row>
    <row r="121" spans="1:23" ht="32.25" customHeight="1">
      <c r="A121" s="239"/>
      <c r="B121" s="238"/>
      <c r="C121" s="29" t="s">
        <v>19</v>
      </c>
      <c r="D121" s="32" t="s">
        <v>20</v>
      </c>
      <c r="E121" s="60" t="s">
        <v>251</v>
      </c>
      <c r="F121" s="51" t="s">
        <v>83</v>
      </c>
      <c r="G121" s="53">
        <v>5.21</v>
      </c>
      <c r="H121" s="63">
        <f t="shared" si="108"/>
        <v>9.1174999999999997</v>
      </c>
      <c r="I121" s="64">
        <f t="shared" si="48"/>
        <v>161352</v>
      </c>
      <c r="J121" s="7" t="s">
        <v>98</v>
      </c>
      <c r="K121" s="9" t="s">
        <v>26</v>
      </c>
      <c r="L121" s="109">
        <v>7</v>
      </c>
      <c r="M121" s="42">
        <f>L121/720</f>
        <v>9.7222222222222224E-3</v>
      </c>
      <c r="N121" s="33">
        <f>17697*H121*M121</f>
        <v>1568.7038645833334</v>
      </c>
      <c r="O121" s="34"/>
      <c r="P121" s="34"/>
      <c r="Q121" s="34"/>
      <c r="R121" s="34"/>
      <c r="S121" s="33"/>
      <c r="T121" s="57">
        <f>ROUND(SUM(N121*10%),0)</f>
        <v>157</v>
      </c>
      <c r="U121" s="184">
        <f t="shared" si="109"/>
        <v>1725.7038645833334</v>
      </c>
      <c r="V121" s="191">
        <f>(U121*12)/1000</f>
        <v>20.708446375000001</v>
      </c>
      <c r="W121" s="114">
        <f>N121</f>
        <v>1568.7038645833334</v>
      </c>
    </row>
    <row r="122" spans="1:23" s="123" customFormat="1" ht="32.25" customHeight="1">
      <c r="A122" s="236"/>
      <c r="B122" s="95"/>
      <c r="C122" s="95"/>
      <c r="D122" s="96"/>
      <c r="E122" s="95"/>
      <c r="F122" s="97"/>
      <c r="G122" s="98"/>
      <c r="H122" s="98"/>
      <c r="I122" s="99"/>
      <c r="J122" s="100"/>
      <c r="K122" s="127" t="s">
        <v>22</v>
      </c>
      <c r="L122" s="102">
        <f t="shared" ref="L122:W122" si="110">SUM(L119:L121)</f>
        <v>721</v>
      </c>
      <c r="M122" s="103">
        <f t="shared" si="110"/>
        <v>1.0013888888888889</v>
      </c>
      <c r="N122" s="102">
        <f t="shared" si="110"/>
        <v>161576.49805208333</v>
      </c>
      <c r="O122" s="102">
        <f t="shared" si="110"/>
        <v>6823.1766666666672</v>
      </c>
      <c r="P122" s="102">
        <f t="shared" si="110"/>
        <v>8848</v>
      </c>
      <c r="Q122" s="102"/>
      <c r="R122" s="102">
        <f t="shared" si="110"/>
        <v>4424</v>
      </c>
      <c r="S122" s="102">
        <f t="shared" si="110"/>
        <v>0</v>
      </c>
      <c r="T122" s="187">
        <f t="shared" si="110"/>
        <v>16158</v>
      </c>
      <c r="U122" s="192">
        <f t="shared" si="110"/>
        <v>197829.67471875</v>
      </c>
      <c r="V122" s="195">
        <f t="shared" si="110"/>
        <v>2373.9560966250001</v>
      </c>
      <c r="W122" s="192">
        <f t="shared" si="110"/>
        <v>161576.49805208333</v>
      </c>
    </row>
    <row r="123" spans="1:23" ht="32.25" customHeight="1">
      <c r="A123" s="237">
        <v>23</v>
      </c>
      <c r="B123" s="68" t="s">
        <v>197</v>
      </c>
      <c r="C123" s="29" t="s">
        <v>19</v>
      </c>
      <c r="D123" s="32" t="s">
        <v>20</v>
      </c>
      <c r="E123" s="41">
        <v>0</v>
      </c>
      <c r="F123" s="51" t="s">
        <v>83</v>
      </c>
      <c r="G123" s="53">
        <v>4.4000000000000004</v>
      </c>
      <c r="H123" s="63">
        <f>G123*1.75</f>
        <v>7.7000000000000011</v>
      </c>
      <c r="I123" s="52">
        <f t="shared" ref="I123" si="111">ROUND(SUM(H123*17697),0)</f>
        <v>136267</v>
      </c>
      <c r="J123" s="18"/>
      <c r="K123" s="21" t="s">
        <v>198</v>
      </c>
      <c r="L123" s="111">
        <v>182</v>
      </c>
      <c r="M123" s="42">
        <f>L123/720</f>
        <v>0.25277777777777777</v>
      </c>
      <c r="N123" s="33">
        <f>17697*H123*M123</f>
        <v>34445.244166666671</v>
      </c>
      <c r="O123" s="37"/>
      <c r="P123" s="34"/>
      <c r="Q123" s="34"/>
      <c r="R123" s="34"/>
      <c r="S123" s="33"/>
      <c r="T123" s="57">
        <f>ROUND(SUM(N123*10%),0)</f>
        <v>3445</v>
      </c>
      <c r="U123" s="184">
        <f>N123+O123+P123+R123+T123+S123</f>
        <v>37890.244166666671</v>
      </c>
      <c r="V123" s="191">
        <f>(U123*12)/1000</f>
        <v>454.68293000000006</v>
      </c>
      <c r="W123" s="114">
        <f>N123</f>
        <v>34445.244166666671</v>
      </c>
    </row>
    <row r="124" spans="1:23" s="123" customFormat="1" ht="32.25" customHeight="1">
      <c r="A124" s="236"/>
      <c r="B124" s="95"/>
      <c r="C124" s="95"/>
      <c r="D124" s="96"/>
      <c r="E124" s="95"/>
      <c r="F124" s="97"/>
      <c r="G124" s="98"/>
      <c r="H124" s="98"/>
      <c r="I124" s="99"/>
      <c r="J124" s="100"/>
      <c r="K124" s="127" t="s">
        <v>22</v>
      </c>
      <c r="L124" s="102">
        <f>SUM(L123:L123)</f>
        <v>182</v>
      </c>
      <c r="M124" s="103">
        <f>SUM(M123:M123)</f>
        <v>0.25277777777777777</v>
      </c>
      <c r="N124" s="102">
        <f>SUM(N123:N123)</f>
        <v>34445.244166666671</v>
      </c>
      <c r="O124" s="102">
        <f t="shared" ref="O124:W124" si="112">SUM(O123:O123)</f>
        <v>0</v>
      </c>
      <c r="P124" s="102">
        <f t="shared" si="112"/>
        <v>0</v>
      </c>
      <c r="Q124" s="102"/>
      <c r="R124" s="102">
        <f t="shared" si="112"/>
        <v>0</v>
      </c>
      <c r="S124" s="102">
        <f t="shared" si="112"/>
        <v>0</v>
      </c>
      <c r="T124" s="187">
        <f t="shared" si="112"/>
        <v>3445</v>
      </c>
      <c r="U124" s="192">
        <f t="shared" si="112"/>
        <v>37890.244166666671</v>
      </c>
      <c r="V124" s="195">
        <f t="shared" si="112"/>
        <v>454.68293000000006</v>
      </c>
      <c r="W124" s="192">
        <f t="shared" si="112"/>
        <v>34445.244166666671</v>
      </c>
    </row>
    <row r="125" spans="1:23" ht="32.25" customHeight="1">
      <c r="A125" s="219">
        <v>24</v>
      </c>
      <c r="B125" s="222" t="s">
        <v>57</v>
      </c>
      <c r="C125" s="41" t="s">
        <v>19</v>
      </c>
      <c r="D125" s="32" t="s">
        <v>20</v>
      </c>
      <c r="E125" s="41">
        <v>35.01</v>
      </c>
      <c r="F125" s="51" t="s">
        <v>83</v>
      </c>
      <c r="G125" s="53">
        <v>5.31</v>
      </c>
      <c r="H125" s="63">
        <f t="shared" ref="H125:H137" si="113">G125*1.75</f>
        <v>9.2924999999999986</v>
      </c>
      <c r="I125" s="64">
        <f t="shared" si="48"/>
        <v>164449</v>
      </c>
      <c r="J125" s="18" t="s">
        <v>21</v>
      </c>
      <c r="K125" s="28" t="s">
        <v>58</v>
      </c>
      <c r="L125" s="160">
        <v>204</v>
      </c>
      <c r="M125" s="43">
        <f>L125/720</f>
        <v>0.28333333333333333</v>
      </c>
      <c r="N125" s="33">
        <f t="shared" ref="N125:N137" si="114">17697*H125*M125</f>
        <v>46593.988874999988</v>
      </c>
      <c r="O125" s="113"/>
      <c r="P125" s="113">
        <v>8848</v>
      </c>
      <c r="Q125" s="113"/>
      <c r="R125" s="113">
        <v>4424</v>
      </c>
      <c r="S125" s="143"/>
      <c r="T125" s="57">
        <f t="shared" ref="T125:T137" si="115">ROUND(SUM(N125*10%),0)</f>
        <v>4659</v>
      </c>
      <c r="U125" s="184">
        <f t="shared" ref="U125:U137" si="116">N125+O125+P125+R125+T125+S125</f>
        <v>64524.988874999988</v>
      </c>
      <c r="V125" s="191">
        <f t="shared" ref="V125:V137" si="117">(U125*12)/1000</f>
        <v>774.29986649999989</v>
      </c>
      <c r="W125" s="114">
        <f t="shared" ref="W125:W137" si="118">N125</f>
        <v>46593.988874999988</v>
      </c>
    </row>
    <row r="126" spans="1:23" ht="29.25" customHeight="1">
      <c r="A126" s="220"/>
      <c r="B126" s="223"/>
      <c r="C126" s="41" t="s">
        <v>19</v>
      </c>
      <c r="D126" s="32" t="s">
        <v>20</v>
      </c>
      <c r="E126" s="41">
        <v>35.01</v>
      </c>
      <c r="F126" s="51" t="s">
        <v>83</v>
      </c>
      <c r="G126" s="53">
        <v>5.31</v>
      </c>
      <c r="H126" s="63">
        <f t="shared" si="113"/>
        <v>9.2924999999999986</v>
      </c>
      <c r="I126" s="64">
        <f t="shared" ref="I126:I137" si="119">ROUND(SUM(H126*17697),0)</f>
        <v>164449</v>
      </c>
      <c r="J126" s="18" t="s">
        <v>21</v>
      </c>
      <c r="K126" s="185" t="s">
        <v>232</v>
      </c>
      <c r="L126" s="160">
        <v>52</v>
      </c>
      <c r="M126" s="43">
        <f t="shared" ref="M126:M137" si="120">L126/720</f>
        <v>7.2222222222222215E-2</v>
      </c>
      <c r="N126" s="33">
        <f t="shared" si="114"/>
        <v>11876.899124999996</v>
      </c>
      <c r="O126" s="113"/>
      <c r="P126" s="113"/>
      <c r="Q126" s="113"/>
      <c r="R126" s="113"/>
      <c r="S126" s="143"/>
      <c r="T126" s="57">
        <f t="shared" si="115"/>
        <v>1188</v>
      </c>
      <c r="U126" s="184">
        <f t="shared" si="116"/>
        <v>13064.899124999996</v>
      </c>
      <c r="V126" s="191">
        <f t="shared" si="117"/>
        <v>156.77878949999996</v>
      </c>
      <c r="W126" s="114">
        <f t="shared" si="118"/>
        <v>11876.899124999996</v>
      </c>
    </row>
    <row r="127" spans="1:23" ht="29.25" customHeight="1">
      <c r="A127" s="220"/>
      <c r="B127" s="223"/>
      <c r="C127" s="41" t="s">
        <v>19</v>
      </c>
      <c r="D127" s="32" t="s">
        <v>20</v>
      </c>
      <c r="E127" s="41">
        <v>35.01</v>
      </c>
      <c r="F127" s="51" t="s">
        <v>83</v>
      </c>
      <c r="G127" s="53">
        <v>5.31</v>
      </c>
      <c r="H127" s="63">
        <f t="shared" si="113"/>
        <v>9.2924999999999986</v>
      </c>
      <c r="I127" s="64">
        <f t="shared" si="119"/>
        <v>164449</v>
      </c>
      <c r="J127" s="18" t="s">
        <v>21</v>
      </c>
      <c r="K127" s="185" t="s">
        <v>36</v>
      </c>
      <c r="L127" s="160">
        <v>76</v>
      </c>
      <c r="M127" s="43">
        <f t="shared" si="120"/>
        <v>0.10555555555555556</v>
      </c>
      <c r="N127" s="33">
        <f t="shared" si="114"/>
        <v>17358.544874999996</v>
      </c>
      <c r="O127" s="113"/>
      <c r="P127" s="113"/>
      <c r="Q127" s="113"/>
      <c r="R127" s="113"/>
      <c r="S127" s="143"/>
      <c r="T127" s="57">
        <f t="shared" si="115"/>
        <v>1736</v>
      </c>
      <c r="U127" s="184">
        <f t="shared" si="116"/>
        <v>19094.544874999996</v>
      </c>
      <c r="V127" s="191">
        <f t="shared" si="117"/>
        <v>229.13453849999996</v>
      </c>
      <c r="W127" s="114">
        <f t="shared" si="118"/>
        <v>17358.544874999996</v>
      </c>
    </row>
    <row r="128" spans="1:23" ht="29.25" customHeight="1">
      <c r="A128" s="220"/>
      <c r="B128" s="223"/>
      <c r="C128" s="41" t="s">
        <v>19</v>
      </c>
      <c r="D128" s="32" t="s">
        <v>20</v>
      </c>
      <c r="E128" s="41">
        <v>35.01</v>
      </c>
      <c r="F128" s="51" t="s">
        <v>83</v>
      </c>
      <c r="G128" s="53">
        <v>5.31</v>
      </c>
      <c r="H128" s="63">
        <f t="shared" si="113"/>
        <v>9.2924999999999986</v>
      </c>
      <c r="I128" s="64">
        <f t="shared" si="119"/>
        <v>164449</v>
      </c>
      <c r="J128" s="18" t="s">
        <v>21</v>
      </c>
      <c r="K128" s="28" t="s">
        <v>230</v>
      </c>
      <c r="L128" s="160">
        <v>8</v>
      </c>
      <c r="M128" s="43">
        <f t="shared" si="120"/>
        <v>1.1111111111111112E-2</v>
      </c>
      <c r="N128" s="33">
        <f t="shared" si="114"/>
        <v>1827.2152499999997</v>
      </c>
      <c r="O128" s="113"/>
      <c r="P128" s="113"/>
      <c r="Q128" s="113"/>
      <c r="R128" s="113"/>
      <c r="S128" s="143"/>
      <c r="T128" s="57">
        <f t="shared" si="115"/>
        <v>183</v>
      </c>
      <c r="U128" s="184">
        <f t="shared" si="116"/>
        <v>2010.2152499999997</v>
      </c>
      <c r="V128" s="191">
        <f t="shared" si="117"/>
        <v>24.122582999999999</v>
      </c>
      <c r="W128" s="114">
        <f t="shared" si="118"/>
        <v>1827.2152499999997</v>
      </c>
    </row>
    <row r="129" spans="1:23" ht="36" customHeight="1">
      <c r="A129" s="220"/>
      <c r="B129" s="223"/>
      <c r="C129" s="41" t="s">
        <v>19</v>
      </c>
      <c r="D129" s="32" t="s">
        <v>20</v>
      </c>
      <c r="E129" s="41">
        <v>35.01</v>
      </c>
      <c r="F129" s="51" t="s">
        <v>83</v>
      </c>
      <c r="G129" s="53">
        <v>5.31</v>
      </c>
      <c r="H129" s="63">
        <f t="shared" si="113"/>
        <v>9.2924999999999986</v>
      </c>
      <c r="I129" s="64">
        <f t="shared" si="119"/>
        <v>164449</v>
      </c>
      <c r="J129" s="18" t="s">
        <v>21</v>
      </c>
      <c r="K129" s="28" t="s">
        <v>122</v>
      </c>
      <c r="L129" s="160">
        <v>16</v>
      </c>
      <c r="M129" s="43">
        <f t="shared" si="120"/>
        <v>2.2222222222222223E-2</v>
      </c>
      <c r="N129" s="33">
        <f t="shared" si="114"/>
        <v>3654.4304999999995</v>
      </c>
      <c r="O129" s="113"/>
      <c r="P129" s="113"/>
      <c r="Q129" s="113"/>
      <c r="R129" s="113"/>
      <c r="S129" s="143"/>
      <c r="T129" s="57">
        <f t="shared" si="115"/>
        <v>365</v>
      </c>
      <c r="U129" s="184">
        <f t="shared" si="116"/>
        <v>4019.4304999999995</v>
      </c>
      <c r="V129" s="191">
        <f t="shared" si="117"/>
        <v>48.233165999999997</v>
      </c>
      <c r="W129" s="114">
        <f t="shared" si="118"/>
        <v>3654.4304999999995</v>
      </c>
    </row>
    <row r="130" spans="1:23" ht="29.25" customHeight="1">
      <c r="A130" s="220"/>
      <c r="B130" s="223"/>
      <c r="C130" s="41" t="s">
        <v>19</v>
      </c>
      <c r="D130" s="32" t="s">
        <v>20</v>
      </c>
      <c r="E130" s="41">
        <v>35.01</v>
      </c>
      <c r="F130" s="51" t="s">
        <v>83</v>
      </c>
      <c r="G130" s="53">
        <v>5.31</v>
      </c>
      <c r="H130" s="63">
        <f t="shared" si="113"/>
        <v>9.2924999999999986</v>
      </c>
      <c r="I130" s="64">
        <f t="shared" si="119"/>
        <v>164449</v>
      </c>
      <c r="J130" s="18" t="s">
        <v>21</v>
      </c>
      <c r="K130" s="28" t="s">
        <v>228</v>
      </c>
      <c r="L130" s="160">
        <v>232</v>
      </c>
      <c r="M130" s="43">
        <f t="shared" si="120"/>
        <v>0.32222222222222224</v>
      </c>
      <c r="N130" s="33">
        <f t="shared" si="114"/>
        <v>52989.242249999996</v>
      </c>
      <c r="O130" s="113"/>
      <c r="P130" s="113"/>
      <c r="Q130" s="113"/>
      <c r="R130" s="113"/>
      <c r="S130" s="143"/>
      <c r="T130" s="57">
        <f t="shared" si="115"/>
        <v>5299</v>
      </c>
      <c r="U130" s="184">
        <f t="shared" si="116"/>
        <v>58288.242249999996</v>
      </c>
      <c r="V130" s="191">
        <f t="shared" si="117"/>
        <v>699.45890699999984</v>
      </c>
      <c r="W130" s="114">
        <f t="shared" si="118"/>
        <v>52989.242249999996</v>
      </c>
    </row>
    <row r="131" spans="1:23" ht="29.25" customHeight="1">
      <c r="A131" s="220"/>
      <c r="B131" s="223"/>
      <c r="C131" s="41" t="s">
        <v>19</v>
      </c>
      <c r="D131" s="32" t="s">
        <v>20</v>
      </c>
      <c r="E131" s="41">
        <v>35.01</v>
      </c>
      <c r="F131" s="51" t="s">
        <v>83</v>
      </c>
      <c r="G131" s="53">
        <v>5.31</v>
      </c>
      <c r="H131" s="63">
        <f t="shared" si="113"/>
        <v>9.2924999999999986</v>
      </c>
      <c r="I131" s="64">
        <f t="shared" si="119"/>
        <v>164449</v>
      </c>
      <c r="J131" s="18" t="s">
        <v>21</v>
      </c>
      <c r="K131" s="185" t="s">
        <v>233</v>
      </c>
      <c r="L131" s="160">
        <v>56</v>
      </c>
      <c r="M131" s="43">
        <f t="shared" si="120"/>
        <v>7.7777777777777779E-2</v>
      </c>
      <c r="N131" s="33">
        <f t="shared" si="114"/>
        <v>12790.506749999999</v>
      </c>
      <c r="O131" s="113"/>
      <c r="P131" s="113"/>
      <c r="Q131" s="113"/>
      <c r="R131" s="113"/>
      <c r="S131" s="143"/>
      <c r="T131" s="57">
        <f t="shared" si="115"/>
        <v>1279</v>
      </c>
      <c r="U131" s="184">
        <f t="shared" si="116"/>
        <v>14069.506749999999</v>
      </c>
      <c r="V131" s="191">
        <f t="shared" si="117"/>
        <v>168.83408099999997</v>
      </c>
      <c r="W131" s="114">
        <f t="shared" si="118"/>
        <v>12790.506749999999</v>
      </c>
    </row>
    <row r="132" spans="1:23" ht="29.25" customHeight="1">
      <c r="A132" s="220"/>
      <c r="B132" s="223"/>
      <c r="C132" s="41" t="s">
        <v>19</v>
      </c>
      <c r="D132" s="32" t="s">
        <v>20</v>
      </c>
      <c r="E132" s="41">
        <v>35.01</v>
      </c>
      <c r="F132" s="51" t="s">
        <v>83</v>
      </c>
      <c r="G132" s="53">
        <v>5.31</v>
      </c>
      <c r="H132" s="63">
        <f t="shared" si="113"/>
        <v>9.2924999999999986</v>
      </c>
      <c r="I132" s="64">
        <f t="shared" si="119"/>
        <v>164449</v>
      </c>
      <c r="J132" s="18" t="s">
        <v>21</v>
      </c>
      <c r="K132" s="185" t="s">
        <v>123</v>
      </c>
      <c r="L132" s="160">
        <v>52</v>
      </c>
      <c r="M132" s="43">
        <f t="shared" si="120"/>
        <v>7.2222222222222215E-2</v>
      </c>
      <c r="N132" s="33">
        <f t="shared" si="114"/>
        <v>11876.899124999996</v>
      </c>
      <c r="O132" s="113"/>
      <c r="P132" s="113"/>
      <c r="Q132" s="113"/>
      <c r="R132" s="113"/>
      <c r="S132" s="143"/>
      <c r="T132" s="57">
        <f t="shared" si="115"/>
        <v>1188</v>
      </c>
      <c r="U132" s="184">
        <f t="shared" si="116"/>
        <v>13064.899124999996</v>
      </c>
      <c r="V132" s="191">
        <f t="shared" si="117"/>
        <v>156.77878949999996</v>
      </c>
      <c r="W132" s="114">
        <f t="shared" si="118"/>
        <v>11876.899124999996</v>
      </c>
    </row>
    <row r="133" spans="1:23" ht="29.25" customHeight="1">
      <c r="A133" s="220"/>
      <c r="B133" s="223"/>
      <c r="C133" s="41" t="s">
        <v>19</v>
      </c>
      <c r="D133" s="32" t="s">
        <v>20</v>
      </c>
      <c r="E133" s="41">
        <v>35.01</v>
      </c>
      <c r="F133" s="51" t="s">
        <v>83</v>
      </c>
      <c r="G133" s="53">
        <v>5.31</v>
      </c>
      <c r="H133" s="63">
        <f t="shared" si="113"/>
        <v>9.2924999999999986</v>
      </c>
      <c r="I133" s="64">
        <f t="shared" si="119"/>
        <v>164449</v>
      </c>
      <c r="J133" s="18" t="s">
        <v>21</v>
      </c>
      <c r="K133" s="185" t="s">
        <v>124</v>
      </c>
      <c r="L133" s="160">
        <v>56</v>
      </c>
      <c r="M133" s="43">
        <f t="shared" si="120"/>
        <v>7.7777777777777779E-2</v>
      </c>
      <c r="N133" s="33">
        <f t="shared" si="114"/>
        <v>12790.506749999999</v>
      </c>
      <c r="O133" s="113"/>
      <c r="P133" s="113"/>
      <c r="Q133" s="113"/>
      <c r="R133" s="113"/>
      <c r="S133" s="143"/>
      <c r="T133" s="57">
        <f t="shared" si="115"/>
        <v>1279</v>
      </c>
      <c r="U133" s="184">
        <f t="shared" si="116"/>
        <v>14069.506749999999</v>
      </c>
      <c r="V133" s="191">
        <f t="shared" si="117"/>
        <v>168.83408099999997</v>
      </c>
      <c r="W133" s="114">
        <f t="shared" si="118"/>
        <v>12790.506749999999</v>
      </c>
    </row>
    <row r="134" spans="1:23" ht="29.25" customHeight="1">
      <c r="A134" s="220"/>
      <c r="B134" s="223"/>
      <c r="C134" s="41" t="s">
        <v>19</v>
      </c>
      <c r="D134" s="32" t="s">
        <v>20</v>
      </c>
      <c r="E134" s="41">
        <v>35.01</v>
      </c>
      <c r="F134" s="51" t="s">
        <v>83</v>
      </c>
      <c r="G134" s="53">
        <v>5.31</v>
      </c>
      <c r="H134" s="63">
        <f t="shared" si="113"/>
        <v>9.2924999999999986</v>
      </c>
      <c r="I134" s="64">
        <f t="shared" ref="I134:I136" si="121">ROUND(SUM(H134*17697),0)</f>
        <v>164449</v>
      </c>
      <c r="J134" s="18" t="s">
        <v>21</v>
      </c>
      <c r="K134" s="185" t="s">
        <v>229</v>
      </c>
      <c r="L134" s="160">
        <v>420</v>
      </c>
      <c r="M134" s="43">
        <f t="shared" ref="M134:M136" si="122">L134/720</f>
        <v>0.58333333333333337</v>
      </c>
      <c r="N134" s="33">
        <f t="shared" ref="N134:N136" si="123">17697*H134*M134</f>
        <v>95928.800624999989</v>
      </c>
      <c r="O134" s="113"/>
      <c r="P134" s="113"/>
      <c r="Q134" s="113"/>
      <c r="R134" s="113"/>
      <c r="S134" s="143"/>
      <c r="T134" s="57">
        <f t="shared" ref="T134:T136" si="124">ROUND(SUM(N134*10%),0)</f>
        <v>9593</v>
      </c>
      <c r="U134" s="184">
        <f t="shared" ref="U134:U136" si="125">N134+O134+P134+R134+T134+S134</f>
        <v>105521.80062499999</v>
      </c>
      <c r="V134" s="191">
        <f t="shared" ref="V134:V136" si="126">(U134*12)/1000</f>
        <v>1266.2616074999999</v>
      </c>
      <c r="W134" s="114">
        <f t="shared" ref="W134:W136" si="127">N134</f>
        <v>95928.800624999989</v>
      </c>
    </row>
    <row r="135" spans="1:23" ht="29.25" customHeight="1">
      <c r="A135" s="220"/>
      <c r="B135" s="223"/>
      <c r="C135" s="41" t="s">
        <v>19</v>
      </c>
      <c r="D135" s="32" t="s">
        <v>20</v>
      </c>
      <c r="E135" s="41">
        <v>35.01</v>
      </c>
      <c r="F135" s="51" t="s">
        <v>83</v>
      </c>
      <c r="G135" s="53">
        <v>5.31</v>
      </c>
      <c r="H135" s="63">
        <f t="shared" si="113"/>
        <v>9.2924999999999986</v>
      </c>
      <c r="I135" s="64">
        <f t="shared" si="121"/>
        <v>164449</v>
      </c>
      <c r="J135" s="18" t="s">
        <v>21</v>
      </c>
      <c r="K135" s="185" t="s">
        <v>231</v>
      </c>
      <c r="L135" s="160">
        <v>36</v>
      </c>
      <c r="M135" s="43">
        <f t="shared" si="122"/>
        <v>0.05</v>
      </c>
      <c r="N135" s="33">
        <f t="shared" si="123"/>
        <v>8222.4686249999995</v>
      </c>
      <c r="O135" s="113"/>
      <c r="P135" s="113"/>
      <c r="Q135" s="113"/>
      <c r="R135" s="113"/>
      <c r="S135" s="143"/>
      <c r="T135" s="57">
        <f t="shared" si="124"/>
        <v>822</v>
      </c>
      <c r="U135" s="184">
        <f t="shared" si="125"/>
        <v>9044.4686249999995</v>
      </c>
      <c r="V135" s="191">
        <f t="shared" si="126"/>
        <v>108.53362349999999</v>
      </c>
      <c r="W135" s="114">
        <f t="shared" si="127"/>
        <v>8222.4686249999995</v>
      </c>
    </row>
    <row r="136" spans="1:23" ht="29.25" customHeight="1">
      <c r="A136" s="220"/>
      <c r="B136" s="223"/>
      <c r="C136" s="41" t="s">
        <v>19</v>
      </c>
      <c r="D136" s="32" t="s">
        <v>20</v>
      </c>
      <c r="E136" s="41">
        <v>35.01</v>
      </c>
      <c r="F136" s="51" t="s">
        <v>83</v>
      </c>
      <c r="G136" s="53">
        <v>5.31</v>
      </c>
      <c r="H136" s="63">
        <f t="shared" si="113"/>
        <v>9.2924999999999986</v>
      </c>
      <c r="I136" s="64">
        <f t="shared" si="121"/>
        <v>164449</v>
      </c>
      <c r="J136" s="18" t="s">
        <v>21</v>
      </c>
      <c r="K136" s="185" t="s">
        <v>103</v>
      </c>
      <c r="L136" s="160">
        <v>40</v>
      </c>
      <c r="M136" s="43">
        <f t="shared" si="122"/>
        <v>5.5555555555555552E-2</v>
      </c>
      <c r="N136" s="33">
        <f t="shared" si="123"/>
        <v>9136.0762499999983</v>
      </c>
      <c r="O136" s="113"/>
      <c r="P136" s="113"/>
      <c r="Q136" s="113"/>
      <c r="R136" s="113"/>
      <c r="S136" s="143"/>
      <c r="T136" s="57">
        <f t="shared" si="124"/>
        <v>914</v>
      </c>
      <c r="U136" s="184">
        <f t="shared" si="125"/>
        <v>10050.076249999998</v>
      </c>
      <c r="V136" s="191">
        <f t="shared" si="126"/>
        <v>120.60091499999997</v>
      </c>
      <c r="W136" s="114">
        <f t="shared" si="127"/>
        <v>9136.0762499999983</v>
      </c>
    </row>
    <row r="137" spans="1:23" ht="29.25" customHeight="1">
      <c r="A137" s="220"/>
      <c r="B137" s="238"/>
      <c r="C137" s="41" t="s">
        <v>19</v>
      </c>
      <c r="D137" s="32" t="s">
        <v>20</v>
      </c>
      <c r="E137" s="41">
        <v>35.01</v>
      </c>
      <c r="F137" s="51" t="s">
        <v>83</v>
      </c>
      <c r="G137" s="53">
        <v>5.31</v>
      </c>
      <c r="H137" s="63">
        <f t="shared" si="113"/>
        <v>9.2924999999999986</v>
      </c>
      <c r="I137" s="64">
        <f t="shared" si="119"/>
        <v>164449</v>
      </c>
      <c r="J137" s="18" t="s">
        <v>21</v>
      </c>
      <c r="K137" s="185" t="s">
        <v>234</v>
      </c>
      <c r="L137" s="160">
        <v>40</v>
      </c>
      <c r="M137" s="43">
        <f t="shared" si="120"/>
        <v>5.5555555555555552E-2</v>
      </c>
      <c r="N137" s="33">
        <f t="shared" si="114"/>
        <v>9136.0762499999983</v>
      </c>
      <c r="O137" s="113"/>
      <c r="P137" s="113"/>
      <c r="Q137" s="113"/>
      <c r="R137" s="113"/>
      <c r="S137" s="143"/>
      <c r="T137" s="57">
        <f t="shared" si="115"/>
        <v>914</v>
      </c>
      <c r="U137" s="184">
        <f t="shared" si="116"/>
        <v>10050.076249999998</v>
      </c>
      <c r="V137" s="191">
        <f t="shared" si="117"/>
        <v>120.60091499999997</v>
      </c>
      <c r="W137" s="114">
        <f t="shared" si="118"/>
        <v>9136.0762499999983</v>
      </c>
    </row>
    <row r="138" spans="1:23" s="123" customFormat="1" ht="29.25" customHeight="1">
      <c r="A138" s="221"/>
      <c r="B138" s="118"/>
      <c r="C138" s="118"/>
      <c r="D138" s="118"/>
      <c r="E138" s="118"/>
      <c r="F138" s="119"/>
      <c r="G138" s="119"/>
      <c r="H138" s="119"/>
      <c r="I138" s="119"/>
      <c r="J138" s="118"/>
      <c r="K138" s="124"/>
      <c r="L138" s="125">
        <f>SUM(L125:L137)</f>
        <v>1288</v>
      </c>
      <c r="M138" s="126">
        <f>SUM(M125:M137)</f>
        <v>1.788888888888889</v>
      </c>
      <c r="N138" s="125">
        <f>SUM(N125:N137)</f>
        <v>294181.65524999989</v>
      </c>
      <c r="O138" s="125">
        <f t="shared" ref="O138:W138" si="128">SUM(O125:O137)</f>
        <v>0</v>
      </c>
      <c r="P138" s="125">
        <f t="shared" si="128"/>
        <v>8848</v>
      </c>
      <c r="Q138" s="125"/>
      <c r="R138" s="125">
        <f t="shared" si="128"/>
        <v>4424</v>
      </c>
      <c r="S138" s="125">
        <f t="shared" si="128"/>
        <v>0</v>
      </c>
      <c r="T138" s="162">
        <f t="shared" si="128"/>
        <v>29419</v>
      </c>
      <c r="U138" s="163">
        <f t="shared" si="128"/>
        <v>336872.65524999989</v>
      </c>
      <c r="V138" s="196">
        <f t="shared" si="128"/>
        <v>4042.4718629999993</v>
      </c>
      <c r="W138" s="163">
        <f t="shared" si="128"/>
        <v>294181.65524999989</v>
      </c>
    </row>
    <row r="139" spans="1:23" ht="32.25" customHeight="1">
      <c r="A139" s="237">
        <v>25</v>
      </c>
      <c r="B139" s="222" t="s">
        <v>102</v>
      </c>
      <c r="C139" s="29" t="s">
        <v>30</v>
      </c>
      <c r="D139" s="32" t="s">
        <v>20</v>
      </c>
      <c r="E139" s="41">
        <v>14.9</v>
      </c>
      <c r="F139" s="51" t="s">
        <v>83</v>
      </c>
      <c r="G139" s="53">
        <v>5.03</v>
      </c>
      <c r="H139" s="63">
        <f t="shared" ref="H139:H142" si="129">G139*1.75</f>
        <v>8.8025000000000002</v>
      </c>
      <c r="I139" s="64">
        <f>ROUND(SUM(H139*17697),0)</f>
        <v>155778</v>
      </c>
      <c r="J139" s="7"/>
      <c r="K139" s="19" t="s">
        <v>101</v>
      </c>
      <c r="L139" s="37">
        <v>12</v>
      </c>
      <c r="M139" s="42">
        <f>L139/720</f>
        <v>1.6666666666666666E-2</v>
      </c>
      <c r="N139" s="33">
        <f>17697*H139*M139</f>
        <v>2596.2973750000001</v>
      </c>
      <c r="O139" s="37"/>
      <c r="P139" s="34"/>
      <c r="Q139" s="34"/>
      <c r="R139" s="34"/>
      <c r="S139" s="33"/>
      <c r="T139" s="57">
        <f>ROUND(SUM(N139*10%),0)</f>
        <v>260</v>
      </c>
      <c r="U139" s="184">
        <f t="shared" ref="U139:U142" si="130">N139+O139+P139+R139+T139+S139</f>
        <v>2856.2973750000001</v>
      </c>
      <c r="V139" s="191">
        <f>(U139*12)/1000</f>
        <v>34.275568499999999</v>
      </c>
      <c r="W139" s="115"/>
    </row>
    <row r="140" spans="1:23" ht="32.25" customHeight="1">
      <c r="A140" s="239"/>
      <c r="B140" s="223"/>
      <c r="C140" s="29" t="s">
        <v>30</v>
      </c>
      <c r="D140" s="32" t="s">
        <v>20</v>
      </c>
      <c r="E140" s="41">
        <v>14.9</v>
      </c>
      <c r="F140" s="51" t="s">
        <v>83</v>
      </c>
      <c r="G140" s="53">
        <v>5.03</v>
      </c>
      <c r="H140" s="63">
        <f t="shared" si="129"/>
        <v>8.8025000000000002</v>
      </c>
      <c r="I140" s="64">
        <f>ROUND(SUM(H140*17697),0)</f>
        <v>155778</v>
      </c>
      <c r="J140" s="7"/>
      <c r="K140" s="19" t="s">
        <v>125</v>
      </c>
      <c r="L140" s="37">
        <v>12</v>
      </c>
      <c r="M140" s="42">
        <f>L140/720</f>
        <v>1.6666666666666666E-2</v>
      </c>
      <c r="N140" s="33">
        <f>17697*H140*M140</f>
        <v>2596.2973750000001</v>
      </c>
      <c r="O140" s="37"/>
      <c r="P140" s="34"/>
      <c r="Q140" s="34"/>
      <c r="R140" s="34"/>
      <c r="S140" s="33"/>
      <c r="T140" s="57">
        <f>ROUND(SUM(N140*10%),0)</f>
        <v>260</v>
      </c>
      <c r="U140" s="184">
        <f t="shared" si="130"/>
        <v>2856.2973750000001</v>
      </c>
      <c r="V140" s="191">
        <f>(U140*12)/1000</f>
        <v>34.275568499999999</v>
      </c>
      <c r="W140" s="115"/>
    </row>
    <row r="141" spans="1:23" ht="32.25" customHeight="1">
      <c r="A141" s="239"/>
      <c r="B141" s="223"/>
      <c r="C141" s="29" t="s">
        <v>30</v>
      </c>
      <c r="D141" s="32" t="s">
        <v>20</v>
      </c>
      <c r="E141" s="41">
        <v>14.9</v>
      </c>
      <c r="F141" s="51" t="s">
        <v>83</v>
      </c>
      <c r="G141" s="53">
        <v>5.03</v>
      </c>
      <c r="H141" s="63">
        <f t="shared" si="129"/>
        <v>8.8025000000000002</v>
      </c>
      <c r="I141" s="64">
        <f>ROUND(SUM(H141*17697),0)</f>
        <v>155778</v>
      </c>
      <c r="J141" s="7"/>
      <c r="K141" s="19" t="s">
        <v>238</v>
      </c>
      <c r="L141" s="37">
        <v>139</v>
      </c>
      <c r="M141" s="42">
        <f>L141/720</f>
        <v>0.19305555555555556</v>
      </c>
      <c r="N141" s="33">
        <f>17697*H141*M141</f>
        <v>30073.777927083334</v>
      </c>
      <c r="O141" s="37"/>
      <c r="P141" s="34"/>
      <c r="Q141" s="34"/>
      <c r="R141" s="34"/>
      <c r="S141" s="33"/>
      <c r="T141" s="57">
        <f>ROUND(SUM(N141*10%),0)</f>
        <v>3007</v>
      </c>
      <c r="U141" s="184">
        <f t="shared" ref="U141" si="131">N141+O141+P141+R141+T141+S141</f>
        <v>33080.777927083334</v>
      </c>
      <c r="V141" s="191">
        <f>(U141*12)/1000</f>
        <v>396.96933512499999</v>
      </c>
      <c r="W141" s="115"/>
    </row>
    <row r="142" spans="1:23" ht="32.25" customHeight="1">
      <c r="A142" s="239"/>
      <c r="B142" s="238"/>
      <c r="C142" s="29" t="s">
        <v>30</v>
      </c>
      <c r="D142" s="32" t="s">
        <v>20</v>
      </c>
      <c r="E142" s="41">
        <v>14.9</v>
      </c>
      <c r="F142" s="51" t="s">
        <v>83</v>
      </c>
      <c r="G142" s="53">
        <v>5.03</v>
      </c>
      <c r="H142" s="63">
        <f t="shared" si="129"/>
        <v>8.8025000000000002</v>
      </c>
      <c r="I142" s="64">
        <f>ROUND(SUM(H142*17697),0)</f>
        <v>155778</v>
      </c>
      <c r="J142" s="7"/>
      <c r="K142" s="19" t="s">
        <v>126</v>
      </c>
      <c r="L142" s="37">
        <v>104</v>
      </c>
      <c r="M142" s="42">
        <f>L142/720</f>
        <v>0.14444444444444443</v>
      </c>
      <c r="N142" s="33">
        <f>17697*H142*M142</f>
        <v>22501.243916666663</v>
      </c>
      <c r="O142" s="37"/>
      <c r="P142" s="34"/>
      <c r="Q142" s="34"/>
      <c r="R142" s="34"/>
      <c r="S142" s="33"/>
      <c r="T142" s="57">
        <f>ROUND(SUM(N142*10%),0)</f>
        <v>2250</v>
      </c>
      <c r="U142" s="184">
        <f t="shared" si="130"/>
        <v>24751.243916666663</v>
      </c>
      <c r="V142" s="191">
        <f>(U142*12)/1000</f>
        <v>297.01492699999994</v>
      </c>
      <c r="W142" s="115"/>
    </row>
    <row r="143" spans="1:23" s="123" customFormat="1" ht="32.25" customHeight="1">
      <c r="A143" s="236"/>
      <c r="B143" s="95"/>
      <c r="C143" s="95"/>
      <c r="D143" s="96"/>
      <c r="E143" s="95"/>
      <c r="F143" s="97"/>
      <c r="G143" s="98"/>
      <c r="H143" s="98"/>
      <c r="I143" s="99"/>
      <c r="J143" s="100"/>
      <c r="K143" s="120" t="s">
        <v>22</v>
      </c>
      <c r="L143" s="125">
        <f>SUM(L139:L142)</f>
        <v>267</v>
      </c>
      <c r="M143" s="126">
        <f>SUM(M139:M142)</f>
        <v>0.37083333333333335</v>
      </c>
      <c r="N143" s="125">
        <f>SUM(N139:N142)</f>
        <v>57767.61659374999</v>
      </c>
      <c r="O143" s="125">
        <f t="shared" ref="O143:W143" si="132">SUM(O139:O142)</f>
        <v>0</v>
      </c>
      <c r="P143" s="125">
        <f t="shared" si="132"/>
        <v>0</v>
      </c>
      <c r="Q143" s="125"/>
      <c r="R143" s="125">
        <f t="shared" si="132"/>
        <v>0</v>
      </c>
      <c r="S143" s="125">
        <f t="shared" si="132"/>
        <v>0</v>
      </c>
      <c r="T143" s="162">
        <f t="shared" si="132"/>
        <v>5777</v>
      </c>
      <c r="U143" s="163">
        <f t="shared" si="132"/>
        <v>63544.61659374999</v>
      </c>
      <c r="V143" s="196">
        <f t="shared" si="132"/>
        <v>762.53539912499991</v>
      </c>
      <c r="W143" s="163">
        <f t="shared" si="132"/>
        <v>0</v>
      </c>
    </row>
    <row r="144" spans="1:23" ht="32.25" customHeight="1">
      <c r="A144" s="237">
        <v>26</v>
      </c>
      <c r="B144" s="222" t="s">
        <v>179</v>
      </c>
      <c r="C144" s="41" t="s">
        <v>19</v>
      </c>
      <c r="D144" s="32" t="s">
        <v>20</v>
      </c>
      <c r="E144" s="29">
        <v>14.03</v>
      </c>
      <c r="F144" s="51" t="s">
        <v>83</v>
      </c>
      <c r="G144" s="53">
        <v>5.03</v>
      </c>
      <c r="H144" s="63">
        <f t="shared" ref="H144:H146" si="133">G144*1.75</f>
        <v>8.8025000000000002</v>
      </c>
      <c r="I144" s="64">
        <f>ROUND(SUM(H144*17697),0)</f>
        <v>155778</v>
      </c>
      <c r="J144" s="7"/>
      <c r="K144" s="6" t="s">
        <v>47</v>
      </c>
      <c r="L144" s="37">
        <v>432</v>
      </c>
      <c r="M144" s="42">
        <f>L144/720</f>
        <v>0.6</v>
      </c>
      <c r="N144" s="33">
        <f>17697*H144*M144</f>
        <v>93466.705499999996</v>
      </c>
      <c r="O144" s="37"/>
      <c r="P144" s="34">
        <v>8848</v>
      </c>
      <c r="Q144" s="34"/>
      <c r="R144" s="34">
        <v>4424</v>
      </c>
      <c r="S144" s="50"/>
      <c r="T144" s="57">
        <f>ROUND(SUM(N144*10%),0)</f>
        <v>9347</v>
      </c>
      <c r="U144" s="184">
        <f t="shared" ref="U144:U146" si="134">N144+O144+P144+R144+T144+S144</f>
        <v>116085.7055</v>
      </c>
      <c r="V144" s="191">
        <f>(U144*12)/1000</f>
        <v>1393.028466</v>
      </c>
      <c r="W144" s="114">
        <f t="shared" ref="W144:W158" si="135">N144</f>
        <v>93466.705499999996</v>
      </c>
    </row>
    <row r="145" spans="1:23" ht="32.25" customHeight="1">
      <c r="A145" s="239"/>
      <c r="B145" s="223"/>
      <c r="C145" s="41" t="s">
        <v>19</v>
      </c>
      <c r="D145" s="32" t="s">
        <v>20</v>
      </c>
      <c r="E145" s="29">
        <v>14.03</v>
      </c>
      <c r="F145" s="51" t="s">
        <v>83</v>
      </c>
      <c r="G145" s="53">
        <v>5.03</v>
      </c>
      <c r="H145" s="63">
        <f t="shared" si="133"/>
        <v>8.8025000000000002</v>
      </c>
      <c r="I145" s="64">
        <f>ROUND(SUM(H145*17697),0)</f>
        <v>155778</v>
      </c>
      <c r="J145" s="7"/>
      <c r="K145" s="6" t="s">
        <v>200</v>
      </c>
      <c r="L145" s="37">
        <v>240</v>
      </c>
      <c r="M145" s="42">
        <f>L145/720</f>
        <v>0.33333333333333331</v>
      </c>
      <c r="N145" s="33">
        <f>17697*H145*M145</f>
        <v>51925.947499999995</v>
      </c>
      <c r="O145" s="37"/>
      <c r="P145" s="37"/>
      <c r="Q145" s="37"/>
      <c r="R145" s="37"/>
      <c r="S145" s="50"/>
      <c r="T145" s="57">
        <f>ROUND(SUM(N145*10%),0)</f>
        <v>5193</v>
      </c>
      <c r="U145" s="184">
        <f t="shared" si="134"/>
        <v>57118.947499999995</v>
      </c>
      <c r="V145" s="191">
        <f>(U145*12)/1000</f>
        <v>685.42736999999988</v>
      </c>
      <c r="W145" s="114">
        <f t="shared" si="135"/>
        <v>51925.947499999995</v>
      </c>
    </row>
    <row r="146" spans="1:23" ht="32.25" customHeight="1">
      <c r="A146" s="239"/>
      <c r="B146" s="238"/>
      <c r="C146" s="41" t="s">
        <v>19</v>
      </c>
      <c r="D146" s="32" t="s">
        <v>20</v>
      </c>
      <c r="E146" s="29">
        <v>14.03</v>
      </c>
      <c r="F146" s="51" t="s">
        <v>83</v>
      </c>
      <c r="G146" s="53">
        <v>5.03</v>
      </c>
      <c r="H146" s="63">
        <f t="shared" si="133"/>
        <v>8.8025000000000002</v>
      </c>
      <c r="I146" s="64">
        <f>ROUND(SUM(H146*17697),0)</f>
        <v>155778</v>
      </c>
      <c r="J146" s="7"/>
      <c r="K146" s="6" t="s">
        <v>127</v>
      </c>
      <c r="L146" s="37">
        <v>60</v>
      </c>
      <c r="M146" s="42">
        <f>L146/720</f>
        <v>8.3333333333333329E-2</v>
      </c>
      <c r="N146" s="33">
        <f>17697*H146*M146</f>
        <v>12981.486874999999</v>
      </c>
      <c r="O146" s="37"/>
      <c r="P146" s="37"/>
      <c r="Q146" s="37"/>
      <c r="R146" s="37"/>
      <c r="S146" s="50"/>
      <c r="T146" s="57">
        <f>ROUND(SUM(N146*10%),0)</f>
        <v>1298</v>
      </c>
      <c r="U146" s="184">
        <f t="shared" si="134"/>
        <v>14279.486874999999</v>
      </c>
      <c r="V146" s="191">
        <f>(U146*12)/1000</f>
        <v>171.35384249999996</v>
      </c>
      <c r="W146" s="114">
        <f t="shared" si="135"/>
        <v>12981.486874999999</v>
      </c>
    </row>
    <row r="147" spans="1:23" s="123" customFormat="1" ht="32.25" customHeight="1">
      <c r="A147" s="236"/>
      <c r="B147" s="95"/>
      <c r="C147" s="95"/>
      <c r="D147" s="96"/>
      <c r="E147" s="95"/>
      <c r="F147" s="97"/>
      <c r="G147" s="98"/>
      <c r="H147" s="98"/>
      <c r="I147" s="99"/>
      <c r="J147" s="100"/>
      <c r="K147" s="120" t="s">
        <v>22</v>
      </c>
      <c r="L147" s="125">
        <f>SUM(L144:L146)</f>
        <v>732</v>
      </c>
      <c r="M147" s="126">
        <f>SUM(M144:M146)</f>
        <v>1.0166666666666666</v>
      </c>
      <c r="N147" s="125">
        <f>SUM(N144:N146)</f>
        <v>158374.13987499999</v>
      </c>
      <c r="O147" s="125">
        <f t="shared" ref="O147:W147" si="136">SUM(O144:O146)</f>
        <v>0</v>
      </c>
      <c r="P147" s="125">
        <f t="shared" si="136"/>
        <v>8848</v>
      </c>
      <c r="Q147" s="125"/>
      <c r="R147" s="125">
        <f t="shared" si="136"/>
        <v>4424</v>
      </c>
      <c r="S147" s="125">
        <f t="shared" si="136"/>
        <v>0</v>
      </c>
      <c r="T147" s="162">
        <f t="shared" si="136"/>
        <v>15838</v>
      </c>
      <c r="U147" s="163">
        <f t="shared" si="136"/>
        <v>187484.13987499999</v>
      </c>
      <c r="V147" s="196">
        <f t="shared" si="136"/>
        <v>2249.8096785000002</v>
      </c>
      <c r="W147" s="163">
        <f t="shared" si="136"/>
        <v>158374.13987499999</v>
      </c>
    </row>
    <row r="148" spans="1:23" ht="38.25" customHeight="1">
      <c r="A148" s="237">
        <v>27</v>
      </c>
      <c r="B148" s="222" t="s">
        <v>223</v>
      </c>
      <c r="C148" s="41" t="s">
        <v>19</v>
      </c>
      <c r="D148" s="32" t="s">
        <v>20</v>
      </c>
      <c r="E148" s="39">
        <v>17.03</v>
      </c>
      <c r="F148" s="51" t="s">
        <v>83</v>
      </c>
      <c r="G148" s="53">
        <v>5.12</v>
      </c>
      <c r="H148" s="63">
        <f t="shared" ref="H148:H158" si="137">G148*1.75</f>
        <v>8.9600000000000009</v>
      </c>
      <c r="I148" s="64">
        <f t="shared" ref="I148:I158" si="138">ROUND(SUM(H148*17697),0)</f>
        <v>158565</v>
      </c>
      <c r="J148" s="7"/>
      <c r="K148" s="6" t="s">
        <v>128</v>
      </c>
      <c r="L148" s="37">
        <v>9</v>
      </c>
      <c r="M148" s="42">
        <f t="shared" ref="M148:M153" si="139">L148/720</f>
        <v>1.2500000000000001E-2</v>
      </c>
      <c r="N148" s="33">
        <f t="shared" ref="N148:N158" si="140">17697*H148*M148</f>
        <v>1982.0640000000003</v>
      </c>
      <c r="O148" s="37"/>
      <c r="P148" s="34">
        <v>8848</v>
      </c>
      <c r="Q148" s="34"/>
      <c r="R148" s="34">
        <v>4424</v>
      </c>
      <c r="S148" s="50"/>
      <c r="T148" s="57">
        <f t="shared" ref="T148:T153" si="141">ROUND(SUM(N148*10%),0)</f>
        <v>198</v>
      </c>
      <c r="U148" s="184">
        <f t="shared" ref="U148:U158" si="142">N148+O148+P148+R148+T148+S148</f>
        <v>15452.064</v>
      </c>
      <c r="V148" s="191">
        <f t="shared" ref="V148:V153" si="143">(U148*12)/1000</f>
        <v>185.424768</v>
      </c>
      <c r="W148" s="114">
        <f t="shared" si="135"/>
        <v>1982.0640000000003</v>
      </c>
    </row>
    <row r="149" spans="1:23" ht="32.25" customHeight="1">
      <c r="A149" s="239"/>
      <c r="B149" s="223"/>
      <c r="C149" s="41" t="s">
        <v>19</v>
      </c>
      <c r="D149" s="32" t="s">
        <v>20</v>
      </c>
      <c r="E149" s="39">
        <v>17.03</v>
      </c>
      <c r="F149" s="51" t="s">
        <v>83</v>
      </c>
      <c r="G149" s="53">
        <v>5.12</v>
      </c>
      <c r="H149" s="63">
        <f t="shared" si="137"/>
        <v>8.9600000000000009</v>
      </c>
      <c r="I149" s="64">
        <f t="shared" si="138"/>
        <v>158565</v>
      </c>
      <c r="J149" s="7"/>
      <c r="K149" s="6" t="s">
        <v>71</v>
      </c>
      <c r="L149" s="37">
        <v>116</v>
      </c>
      <c r="M149" s="42">
        <f t="shared" si="139"/>
        <v>0.16111111111111112</v>
      </c>
      <c r="N149" s="33">
        <f t="shared" si="140"/>
        <v>25546.602666666673</v>
      </c>
      <c r="O149" s="37"/>
      <c r="P149" s="37"/>
      <c r="Q149" s="37"/>
      <c r="R149" s="37"/>
      <c r="S149" s="50"/>
      <c r="T149" s="57">
        <f t="shared" si="141"/>
        <v>2555</v>
      </c>
      <c r="U149" s="184">
        <f t="shared" si="142"/>
        <v>28101.602666666673</v>
      </c>
      <c r="V149" s="191">
        <f t="shared" si="143"/>
        <v>337.21923200000009</v>
      </c>
      <c r="W149" s="114">
        <f t="shared" si="135"/>
        <v>25546.602666666673</v>
      </c>
    </row>
    <row r="150" spans="1:23" ht="32.25" customHeight="1">
      <c r="A150" s="239"/>
      <c r="B150" s="223"/>
      <c r="C150" s="41" t="s">
        <v>19</v>
      </c>
      <c r="D150" s="32" t="s">
        <v>20</v>
      </c>
      <c r="E150" s="39">
        <v>17.03</v>
      </c>
      <c r="F150" s="51" t="s">
        <v>83</v>
      </c>
      <c r="G150" s="53">
        <v>5.12</v>
      </c>
      <c r="H150" s="63">
        <f t="shared" si="137"/>
        <v>8.9600000000000009</v>
      </c>
      <c r="I150" s="64">
        <f t="shared" si="138"/>
        <v>158565</v>
      </c>
      <c r="J150" s="7"/>
      <c r="K150" s="6" t="s">
        <v>39</v>
      </c>
      <c r="L150" s="37">
        <v>103</v>
      </c>
      <c r="M150" s="42">
        <f t="shared" si="139"/>
        <v>0.14305555555555555</v>
      </c>
      <c r="N150" s="33">
        <f t="shared" si="140"/>
        <v>22683.621333333336</v>
      </c>
      <c r="O150" s="37"/>
      <c r="P150" s="37"/>
      <c r="Q150" s="37"/>
      <c r="R150" s="37"/>
      <c r="S150" s="50"/>
      <c r="T150" s="57">
        <f t="shared" si="141"/>
        <v>2268</v>
      </c>
      <c r="U150" s="184">
        <f t="shared" si="142"/>
        <v>24951.621333333336</v>
      </c>
      <c r="V150" s="191">
        <f t="shared" si="143"/>
        <v>299.41945600000003</v>
      </c>
      <c r="W150" s="114">
        <f t="shared" si="135"/>
        <v>22683.621333333336</v>
      </c>
    </row>
    <row r="151" spans="1:23" ht="32.25" customHeight="1">
      <c r="A151" s="239"/>
      <c r="B151" s="223"/>
      <c r="C151" s="41" t="s">
        <v>19</v>
      </c>
      <c r="D151" s="32" t="s">
        <v>20</v>
      </c>
      <c r="E151" s="39">
        <v>17.03</v>
      </c>
      <c r="F151" s="51" t="s">
        <v>83</v>
      </c>
      <c r="G151" s="53">
        <v>5.12</v>
      </c>
      <c r="H151" s="63">
        <f t="shared" si="137"/>
        <v>8.9600000000000009</v>
      </c>
      <c r="I151" s="64">
        <f t="shared" si="138"/>
        <v>158565</v>
      </c>
      <c r="J151" s="7"/>
      <c r="K151" s="6" t="s">
        <v>129</v>
      </c>
      <c r="L151" s="37">
        <v>8</v>
      </c>
      <c r="M151" s="42">
        <f t="shared" si="139"/>
        <v>1.1111111111111112E-2</v>
      </c>
      <c r="N151" s="33">
        <f t="shared" si="140"/>
        <v>1761.8346666666671</v>
      </c>
      <c r="O151" s="37"/>
      <c r="P151" s="37"/>
      <c r="Q151" s="37"/>
      <c r="R151" s="37"/>
      <c r="S151" s="50"/>
      <c r="T151" s="57">
        <f t="shared" si="141"/>
        <v>176</v>
      </c>
      <c r="U151" s="184">
        <f t="shared" si="142"/>
        <v>1937.8346666666671</v>
      </c>
      <c r="V151" s="191">
        <f t="shared" si="143"/>
        <v>23.254016000000004</v>
      </c>
      <c r="W151" s="114">
        <f t="shared" si="135"/>
        <v>1761.8346666666671</v>
      </c>
    </row>
    <row r="152" spans="1:23" ht="32.25" customHeight="1">
      <c r="A152" s="239"/>
      <c r="B152" s="223"/>
      <c r="C152" s="41" t="s">
        <v>19</v>
      </c>
      <c r="D152" s="32" t="s">
        <v>20</v>
      </c>
      <c r="E152" s="39">
        <v>17.03</v>
      </c>
      <c r="F152" s="51" t="s">
        <v>83</v>
      </c>
      <c r="G152" s="53">
        <v>5.12</v>
      </c>
      <c r="H152" s="63">
        <f t="shared" si="137"/>
        <v>8.9600000000000009</v>
      </c>
      <c r="I152" s="64">
        <f t="shared" si="138"/>
        <v>158565</v>
      </c>
      <c r="J152" s="7"/>
      <c r="K152" s="28" t="s">
        <v>225</v>
      </c>
      <c r="L152" s="37">
        <v>111</v>
      </c>
      <c r="M152" s="42">
        <f t="shared" si="139"/>
        <v>0.15416666666666667</v>
      </c>
      <c r="N152" s="33">
        <f t="shared" si="140"/>
        <v>24445.456000000006</v>
      </c>
      <c r="O152" s="37"/>
      <c r="P152" s="37"/>
      <c r="Q152" s="37"/>
      <c r="R152" s="37"/>
      <c r="S152" s="50"/>
      <c r="T152" s="57">
        <f t="shared" si="141"/>
        <v>2445</v>
      </c>
      <c r="U152" s="184">
        <f t="shared" si="142"/>
        <v>26890.456000000006</v>
      </c>
      <c r="V152" s="191">
        <f t="shared" si="143"/>
        <v>322.68547200000006</v>
      </c>
      <c r="W152" s="114">
        <f t="shared" si="135"/>
        <v>24445.456000000006</v>
      </c>
    </row>
    <row r="153" spans="1:23" ht="32.25" customHeight="1">
      <c r="A153" s="239"/>
      <c r="B153" s="223"/>
      <c r="C153" s="41" t="s">
        <v>19</v>
      </c>
      <c r="D153" s="32" t="s">
        <v>20</v>
      </c>
      <c r="E153" s="39">
        <v>17.03</v>
      </c>
      <c r="F153" s="51" t="s">
        <v>83</v>
      </c>
      <c r="G153" s="53">
        <v>5.12</v>
      </c>
      <c r="H153" s="63">
        <f t="shared" si="137"/>
        <v>8.9600000000000009</v>
      </c>
      <c r="I153" s="64">
        <f t="shared" si="138"/>
        <v>158565</v>
      </c>
      <c r="J153" s="7"/>
      <c r="K153" s="6" t="s">
        <v>224</v>
      </c>
      <c r="L153" s="37">
        <v>10</v>
      </c>
      <c r="M153" s="42">
        <f t="shared" si="139"/>
        <v>1.3888888888888888E-2</v>
      </c>
      <c r="N153" s="33">
        <f t="shared" si="140"/>
        <v>2202.2933333333335</v>
      </c>
      <c r="O153" s="37"/>
      <c r="P153" s="37"/>
      <c r="Q153" s="37"/>
      <c r="R153" s="37"/>
      <c r="S153" s="50"/>
      <c r="T153" s="57">
        <f t="shared" si="141"/>
        <v>220</v>
      </c>
      <c r="U153" s="184">
        <f t="shared" si="142"/>
        <v>2422.2933333333335</v>
      </c>
      <c r="V153" s="191">
        <f t="shared" si="143"/>
        <v>29.067520000000005</v>
      </c>
      <c r="W153" s="114">
        <f t="shared" si="135"/>
        <v>2202.2933333333335</v>
      </c>
    </row>
    <row r="154" spans="1:23" ht="32.25" customHeight="1">
      <c r="A154" s="239"/>
      <c r="B154" s="223"/>
      <c r="C154" s="41" t="s">
        <v>19</v>
      </c>
      <c r="D154" s="32" t="s">
        <v>20</v>
      </c>
      <c r="E154" s="39">
        <v>17.03</v>
      </c>
      <c r="F154" s="51" t="s">
        <v>83</v>
      </c>
      <c r="G154" s="53">
        <v>5.12</v>
      </c>
      <c r="H154" s="63">
        <f t="shared" si="137"/>
        <v>8.9600000000000009</v>
      </c>
      <c r="I154" s="64">
        <f t="shared" si="138"/>
        <v>158565</v>
      </c>
      <c r="J154" s="7"/>
      <c r="K154" s="6" t="s">
        <v>226</v>
      </c>
      <c r="L154" s="37">
        <v>12</v>
      </c>
      <c r="M154" s="42">
        <f>L154/720</f>
        <v>1.6666666666666666E-2</v>
      </c>
      <c r="N154" s="33">
        <f t="shared" si="140"/>
        <v>2642.7520000000004</v>
      </c>
      <c r="O154" s="37"/>
      <c r="P154" s="37"/>
      <c r="Q154" s="37"/>
      <c r="R154" s="37"/>
      <c r="S154" s="50"/>
      <c r="T154" s="57">
        <f>ROUND(SUM(N154*10%),0)</f>
        <v>264</v>
      </c>
      <c r="U154" s="184">
        <f t="shared" si="142"/>
        <v>2906.7520000000004</v>
      </c>
      <c r="V154" s="191">
        <f>(U154*12)/1000</f>
        <v>34.881024000000004</v>
      </c>
      <c r="W154" s="114">
        <f t="shared" si="135"/>
        <v>2642.7520000000004</v>
      </c>
    </row>
    <row r="155" spans="1:23" ht="32.25" customHeight="1">
      <c r="A155" s="239"/>
      <c r="B155" s="223"/>
      <c r="C155" s="41" t="s">
        <v>19</v>
      </c>
      <c r="D155" s="32" t="s">
        <v>20</v>
      </c>
      <c r="E155" s="39">
        <v>17.03</v>
      </c>
      <c r="F155" s="51" t="s">
        <v>83</v>
      </c>
      <c r="G155" s="53">
        <v>5.12</v>
      </c>
      <c r="H155" s="63">
        <f t="shared" si="137"/>
        <v>8.9600000000000009</v>
      </c>
      <c r="I155" s="64">
        <f t="shared" si="138"/>
        <v>158565</v>
      </c>
      <c r="J155" s="7"/>
      <c r="K155" s="6" t="s">
        <v>227</v>
      </c>
      <c r="L155" s="37">
        <v>34</v>
      </c>
      <c r="M155" s="42">
        <f>L155/720</f>
        <v>4.7222222222222221E-2</v>
      </c>
      <c r="N155" s="33">
        <f t="shared" si="140"/>
        <v>7487.7973333333339</v>
      </c>
      <c r="O155" s="37"/>
      <c r="P155" s="37"/>
      <c r="Q155" s="37"/>
      <c r="R155" s="37"/>
      <c r="S155" s="50"/>
      <c r="T155" s="57">
        <f>ROUND(SUM(N155*10%),0)</f>
        <v>749</v>
      </c>
      <c r="U155" s="184">
        <f t="shared" si="142"/>
        <v>8236.7973333333339</v>
      </c>
      <c r="V155" s="191">
        <f>(U155*12)/1000</f>
        <v>98.841567999999995</v>
      </c>
      <c r="W155" s="114">
        <f t="shared" si="135"/>
        <v>7487.7973333333339</v>
      </c>
    </row>
    <row r="156" spans="1:23" ht="32.25" customHeight="1">
      <c r="A156" s="239"/>
      <c r="B156" s="223"/>
      <c r="C156" s="41" t="s">
        <v>19</v>
      </c>
      <c r="D156" s="32" t="s">
        <v>20</v>
      </c>
      <c r="E156" s="39">
        <v>17.03</v>
      </c>
      <c r="F156" s="51" t="s">
        <v>83</v>
      </c>
      <c r="G156" s="53">
        <v>5.12</v>
      </c>
      <c r="H156" s="63">
        <f t="shared" si="137"/>
        <v>8.9600000000000009</v>
      </c>
      <c r="I156" s="64">
        <f t="shared" ref="I156:I157" si="144">ROUND(SUM(H156*17697),0)</f>
        <v>158565</v>
      </c>
      <c r="J156" s="7"/>
      <c r="K156" s="6" t="s">
        <v>87</v>
      </c>
      <c r="L156" s="37">
        <v>96</v>
      </c>
      <c r="M156" s="42">
        <f t="shared" ref="M156:M157" si="145">L156/720</f>
        <v>0.13333333333333333</v>
      </c>
      <c r="N156" s="33">
        <f t="shared" ref="N156:N157" si="146">17697*H156*M156</f>
        <v>21142.016000000003</v>
      </c>
      <c r="O156" s="37"/>
      <c r="P156" s="37"/>
      <c r="Q156" s="37"/>
      <c r="R156" s="37"/>
      <c r="S156" s="50"/>
      <c r="T156" s="57">
        <f t="shared" ref="T156:T157" si="147">ROUND(SUM(N156*10%),0)</f>
        <v>2114</v>
      </c>
      <c r="U156" s="184">
        <f t="shared" ref="U156:U157" si="148">N156+O156+P156+R156+T156+S156</f>
        <v>23256.016000000003</v>
      </c>
      <c r="V156" s="191">
        <f t="shared" ref="V156:V157" si="149">(U156*12)/1000</f>
        <v>279.07219200000003</v>
      </c>
      <c r="W156" s="114">
        <f t="shared" ref="W156:W157" si="150">N156</f>
        <v>21142.016000000003</v>
      </c>
    </row>
    <row r="157" spans="1:23" ht="32.25" customHeight="1">
      <c r="A157" s="239"/>
      <c r="B157" s="223"/>
      <c r="C157" s="41" t="s">
        <v>19</v>
      </c>
      <c r="D157" s="32" t="s">
        <v>20</v>
      </c>
      <c r="E157" s="39">
        <v>17.03</v>
      </c>
      <c r="F157" s="51" t="s">
        <v>83</v>
      </c>
      <c r="G157" s="53">
        <v>5.12</v>
      </c>
      <c r="H157" s="63">
        <f t="shared" si="137"/>
        <v>8.9600000000000009</v>
      </c>
      <c r="I157" s="64">
        <f t="shared" si="144"/>
        <v>158565</v>
      </c>
      <c r="J157" s="7"/>
      <c r="K157" s="6" t="s">
        <v>103</v>
      </c>
      <c r="L157" s="37">
        <v>36</v>
      </c>
      <c r="M157" s="42">
        <f t="shared" si="145"/>
        <v>0.05</v>
      </c>
      <c r="N157" s="33">
        <f t="shared" si="146"/>
        <v>7928.2560000000012</v>
      </c>
      <c r="O157" s="37"/>
      <c r="P157" s="37"/>
      <c r="Q157" s="37"/>
      <c r="R157" s="37"/>
      <c r="S157" s="50"/>
      <c r="T157" s="57">
        <f t="shared" si="147"/>
        <v>793</v>
      </c>
      <c r="U157" s="184">
        <f t="shared" si="148"/>
        <v>8721.2560000000012</v>
      </c>
      <c r="V157" s="191">
        <f t="shared" si="149"/>
        <v>104.65507200000002</v>
      </c>
      <c r="W157" s="114">
        <f t="shared" si="150"/>
        <v>7928.2560000000012</v>
      </c>
    </row>
    <row r="158" spans="1:23" ht="32.25" customHeight="1">
      <c r="A158" s="239"/>
      <c r="B158" s="238"/>
      <c r="C158" s="41" t="s">
        <v>19</v>
      </c>
      <c r="D158" s="32" t="s">
        <v>20</v>
      </c>
      <c r="E158" s="39">
        <v>17.03</v>
      </c>
      <c r="F158" s="51" t="s">
        <v>83</v>
      </c>
      <c r="G158" s="53">
        <v>5.12</v>
      </c>
      <c r="H158" s="63">
        <f t="shared" si="137"/>
        <v>8.9600000000000009</v>
      </c>
      <c r="I158" s="64">
        <f t="shared" si="138"/>
        <v>158565</v>
      </c>
      <c r="J158" s="7"/>
      <c r="K158" s="6" t="s">
        <v>48</v>
      </c>
      <c r="L158" s="37">
        <v>80</v>
      </c>
      <c r="M158" s="42">
        <f>L158/720</f>
        <v>0.1111111111111111</v>
      </c>
      <c r="N158" s="33">
        <f t="shared" si="140"/>
        <v>17618.346666666668</v>
      </c>
      <c r="O158" s="37"/>
      <c r="P158" s="37"/>
      <c r="Q158" s="37"/>
      <c r="R158" s="37"/>
      <c r="S158" s="50"/>
      <c r="T158" s="57">
        <f>ROUND(SUM(N158*10%),0)</f>
        <v>1762</v>
      </c>
      <c r="U158" s="184">
        <f t="shared" si="142"/>
        <v>19380.346666666668</v>
      </c>
      <c r="V158" s="191">
        <f>(U158*12)/1000</f>
        <v>232.56416000000004</v>
      </c>
      <c r="W158" s="114">
        <f t="shared" si="135"/>
        <v>17618.346666666668</v>
      </c>
    </row>
    <row r="159" spans="1:23" s="123" customFormat="1" ht="33" customHeight="1">
      <c r="A159" s="236"/>
      <c r="B159" s="95"/>
      <c r="C159" s="95"/>
      <c r="D159" s="96"/>
      <c r="E159" s="95"/>
      <c r="F159" s="97"/>
      <c r="G159" s="98"/>
      <c r="H159" s="98"/>
      <c r="I159" s="99"/>
      <c r="J159" s="100"/>
      <c r="K159" s="120" t="s">
        <v>22</v>
      </c>
      <c r="L159" s="125">
        <f>SUM(L148:L158)</f>
        <v>615</v>
      </c>
      <c r="M159" s="126">
        <f>SUM(M148:M158)</f>
        <v>0.85416666666666674</v>
      </c>
      <c r="N159" s="125">
        <f>SUM(N148:N158)</f>
        <v>135441.04000000004</v>
      </c>
      <c r="O159" s="125">
        <f t="shared" ref="O159:W159" si="151">SUM(O148:O158)</f>
        <v>0</v>
      </c>
      <c r="P159" s="125">
        <f t="shared" si="151"/>
        <v>8848</v>
      </c>
      <c r="Q159" s="125"/>
      <c r="R159" s="125">
        <f t="shared" si="151"/>
        <v>4424</v>
      </c>
      <c r="S159" s="125">
        <f t="shared" si="151"/>
        <v>0</v>
      </c>
      <c r="T159" s="162">
        <f t="shared" si="151"/>
        <v>13544</v>
      </c>
      <c r="U159" s="163">
        <f t="shared" si="151"/>
        <v>162257.04000000004</v>
      </c>
      <c r="V159" s="196">
        <f t="shared" si="151"/>
        <v>1947.0844800000004</v>
      </c>
      <c r="W159" s="163">
        <f t="shared" si="151"/>
        <v>135441.04000000004</v>
      </c>
    </row>
    <row r="160" spans="1:23" ht="32.25" customHeight="1">
      <c r="A160" s="219">
        <v>28</v>
      </c>
      <c r="B160" s="222" t="s">
        <v>184</v>
      </c>
      <c r="C160" s="29" t="s">
        <v>252</v>
      </c>
      <c r="D160" s="32" t="s">
        <v>20</v>
      </c>
      <c r="E160" s="39">
        <v>13</v>
      </c>
      <c r="F160" s="51" t="s">
        <v>83</v>
      </c>
      <c r="G160" s="53">
        <v>5.03</v>
      </c>
      <c r="H160" s="63">
        <f t="shared" ref="H160:H162" si="152">G160*1.75</f>
        <v>8.8025000000000002</v>
      </c>
      <c r="I160" s="64">
        <f t="shared" ref="I160:I162" si="153">ROUND(SUM(H160*17697),0)</f>
        <v>155778</v>
      </c>
      <c r="J160" s="7"/>
      <c r="K160" s="6" t="s">
        <v>79</v>
      </c>
      <c r="L160" s="111">
        <v>96</v>
      </c>
      <c r="M160" s="43">
        <f t="shared" ref="M160:M162" si="154">L160/720</f>
        <v>0.13333333333333333</v>
      </c>
      <c r="N160" s="33">
        <f t="shared" ref="N160:N194" si="155">17697*H160*M160</f>
        <v>20770.379000000001</v>
      </c>
      <c r="O160" s="34">
        <f>17697*0.5*M160</f>
        <v>1179.8</v>
      </c>
      <c r="P160" s="113"/>
      <c r="Q160" s="113"/>
      <c r="R160" s="113"/>
      <c r="S160" s="143"/>
      <c r="T160" s="57">
        <f t="shared" ref="T160:T162" si="156">ROUND(SUM(N160*10%),0)</f>
        <v>2077</v>
      </c>
      <c r="U160" s="184">
        <f t="shared" ref="U160:U162" si="157">N160+O160+P160+R160+T160+S160</f>
        <v>24027.179</v>
      </c>
      <c r="V160" s="191">
        <f t="shared" ref="V160:V162" si="158">(U160*12)/1000</f>
        <v>288.32614799999999</v>
      </c>
      <c r="W160" s="115"/>
    </row>
    <row r="161" spans="1:23" ht="32.25" customHeight="1">
      <c r="A161" s="220"/>
      <c r="B161" s="223"/>
      <c r="C161" s="29" t="s">
        <v>252</v>
      </c>
      <c r="D161" s="32" t="s">
        <v>20</v>
      </c>
      <c r="E161" s="39">
        <v>13</v>
      </c>
      <c r="F161" s="51" t="s">
        <v>83</v>
      </c>
      <c r="G161" s="53">
        <v>5.03</v>
      </c>
      <c r="H161" s="63">
        <f t="shared" si="152"/>
        <v>8.8025000000000002</v>
      </c>
      <c r="I161" s="64">
        <f t="shared" si="153"/>
        <v>155778</v>
      </c>
      <c r="J161" s="7"/>
      <c r="K161" s="6" t="s">
        <v>183</v>
      </c>
      <c r="L161" s="111">
        <v>15</v>
      </c>
      <c r="M161" s="43">
        <f t="shared" si="154"/>
        <v>2.0833333333333332E-2</v>
      </c>
      <c r="N161" s="33">
        <f t="shared" si="155"/>
        <v>3245.3717187499997</v>
      </c>
      <c r="O161" s="37"/>
      <c r="P161" s="113"/>
      <c r="Q161" s="113"/>
      <c r="R161" s="113"/>
      <c r="S161" s="143"/>
      <c r="T161" s="57">
        <f t="shared" si="156"/>
        <v>325</v>
      </c>
      <c r="U161" s="184">
        <f t="shared" si="157"/>
        <v>3570.3717187499997</v>
      </c>
      <c r="V161" s="191">
        <f t="shared" si="158"/>
        <v>42.844460624999989</v>
      </c>
      <c r="W161" s="115"/>
    </row>
    <row r="162" spans="1:23" ht="32.25" customHeight="1">
      <c r="A162" s="220"/>
      <c r="B162" s="238"/>
      <c r="C162" s="29" t="s">
        <v>252</v>
      </c>
      <c r="D162" s="32" t="s">
        <v>20</v>
      </c>
      <c r="E162" s="39">
        <v>13</v>
      </c>
      <c r="F162" s="51" t="s">
        <v>83</v>
      </c>
      <c r="G162" s="53">
        <v>5.03</v>
      </c>
      <c r="H162" s="63">
        <f t="shared" si="152"/>
        <v>8.8025000000000002</v>
      </c>
      <c r="I162" s="64">
        <f t="shared" si="153"/>
        <v>155778</v>
      </c>
      <c r="J162" s="7"/>
      <c r="K162" s="6" t="s">
        <v>48</v>
      </c>
      <c r="L162" s="111">
        <v>10</v>
      </c>
      <c r="M162" s="43">
        <f t="shared" si="154"/>
        <v>1.3888888888888888E-2</v>
      </c>
      <c r="N162" s="33">
        <f t="shared" si="155"/>
        <v>2163.5811458333333</v>
      </c>
      <c r="O162" s="37"/>
      <c r="P162" s="113"/>
      <c r="Q162" s="113"/>
      <c r="R162" s="113"/>
      <c r="S162" s="143"/>
      <c r="T162" s="57">
        <f t="shared" si="156"/>
        <v>216</v>
      </c>
      <c r="U162" s="184">
        <f t="shared" si="157"/>
        <v>2379.5811458333333</v>
      </c>
      <c r="V162" s="191">
        <f t="shared" si="158"/>
        <v>28.554973749999998</v>
      </c>
      <c r="W162" s="115"/>
    </row>
    <row r="163" spans="1:23" s="123" customFormat="1" ht="32.25" customHeight="1">
      <c r="A163" s="221"/>
      <c r="B163" s="95"/>
      <c r="C163" s="118"/>
      <c r="D163" s="96"/>
      <c r="E163" s="118"/>
      <c r="F163" s="97"/>
      <c r="G163" s="98"/>
      <c r="H163" s="98"/>
      <c r="I163" s="99"/>
      <c r="J163" s="100"/>
      <c r="K163" s="124" t="s">
        <v>22</v>
      </c>
      <c r="L163" s="125">
        <f t="shared" ref="L163:W163" si="159">SUM(L160:L162)</f>
        <v>121</v>
      </c>
      <c r="M163" s="126">
        <f t="shared" si="159"/>
        <v>0.16805555555555557</v>
      </c>
      <c r="N163" s="125">
        <f t="shared" si="159"/>
        <v>26179.331864583335</v>
      </c>
      <c r="O163" s="125">
        <f t="shared" si="159"/>
        <v>1179.8</v>
      </c>
      <c r="P163" s="125">
        <f t="shared" si="159"/>
        <v>0</v>
      </c>
      <c r="Q163" s="125"/>
      <c r="R163" s="125">
        <f t="shared" si="159"/>
        <v>0</v>
      </c>
      <c r="S163" s="125">
        <f t="shared" si="159"/>
        <v>0</v>
      </c>
      <c r="T163" s="162">
        <f t="shared" si="159"/>
        <v>2618</v>
      </c>
      <c r="U163" s="163">
        <f t="shared" si="159"/>
        <v>29977.131864583334</v>
      </c>
      <c r="V163" s="196">
        <f t="shared" si="159"/>
        <v>359.72558237499999</v>
      </c>
      <c r="W163" s="163">
        <f t="shared" si="159"/>
        <v>0</v>
      </c>
    </row>
    <row r="164" spans="1:23" ht="32.25" customHeight="1">
      <c r="A164" s="219">
        <v>29</v>
      </c>
      <c r="B164" s="222" t="s">
        <v>248</v>
      </c>
      <c r="C164" s="29" t="s">
        <v>250</v>
      </c>
      <c r="D164" s="32" t="s">
        <v>20</v>
      </c>
      <c r="E164" s="39">
        <v>3.06</v>
      </c>
      <c r="F164" s="51" t="s">
        <v>83</v>
      </c>
      <c r="G164" s="53">
        <v>4.66</v>
      </c>
      <c r="H164" s="63">
        <f t="shared" ref="H164:H165" si="160">G164*1.75</f>
        <v>8.1550000000000011</v>
      </c>
      <c r="I164" s="64">
        <f t="shared" ref="I164:I165" si="161">ROUND(SUM(H164*17697),0)</f>
        <v>144319</v>
      </c>
      <c r="J164" s="7"/>
      <c r="K164" s="6" t="s">
        <v>95</v>
      </c>
      <c r="L164" s="111">
        <v>342</v>
      </c>
      <c r="M164" s="43">
        <f t="shared" ref="M164:M165" si="162">L164/720</f>
        <v>0.47499999999999998</v>
      </c>
      <c r="N164" s="33">
        <f t="shared" ref="N164:N165" si="163">17697*H164*M164</f>
        <v>68551.541625000013</v>
      </c>
      <c r="O164" s="34">
        <f>17697*0.4*M164</f>
        <v>3362.43</v>
      </c>
      <c r="P164" s="113"/>
      <c r="Q164" s="113"/>
      <c r="R164" s="113"/>
      <c r="S164" s="143"/>
      <c r="T164" s="57">
        <f t="shared" ref="T164:T165" si="164">ROUND(SUM(N164*10%),0)</f>
        <v>6855</v>
      </c>
      <c r="U164" s="184">
        <f t="shared" ref="U164:U165" si="165">N164+O164+P164+R164+T164+S164</f>
        <v>78768.971625000006</v>
      </c>
      <c r="V164" s="191">
        <f t="shared" ref="V164:V165" si="166">(U164*12)/1000</f>
        <v>945.22765950000007</v>
      </c>
      <c r="W164" s="114">
        <f t="shared" ref="W164:W165" si="167">N164</f>
        <v>68551.541625000013</v>
      </c>
    </row>
    <row r="165" spans="1:23" ht="32.25" customHeight="1">
      <c r="A165" s="220"/>
      <c r="B165" s="223"/>
      <c r="C165" s="29" t="s">
        <v>250</v>
      </c>
      <c r="D165" s="32" t="s">
        <v>20</v>
      </c>
      <c r="E165" s="39">
        <v>3.06</v>
      </c>
      <c r="F165" s="51" t="s">
        <v>83</v>
      </c>
      <c r="G165" s="53">
        <v>4.66</v>
      </c>
      <c r="H165" s="63">
        <f t="shared" si="160"/>
        <v>8.1550000000000011</v>
      </c>
      <c r="I165" s="64">
        <f t="shared" si="161"/>
        <v>144319</v>
      </c>
      <c r="J165" s="7"/>
      <c r="K165" s="6" t="s">
        <v>249</v>
      </c>
      <c r="L165" s="111">
        <v>24</v>
      </c>
      <c r="M165" s="43">
        <f t="shared" si="162"/>
        <v>3.3333333333333333E-2</v>
      </c>
      <c r="N165" s="33">
        <f t="shared" si="163"/>
        <v>4810.634500000001</v>
      </c>
      <c r="O165" s="37"/>
      <c r="P165" s="113"/>
      <c r="Q165" s="113"/>
      <c r="R165" s="113"/>
      <c r="S165" s="143"/>
      <c r="T165" s="57">
        <f t="shared" si="164"/>
        <v>481</v>
      </c>
      <c r="U165" s="184">
        <f t="shared" si="165"/>
        <v>5291.634500000001</v>
      </c>
      <c r="V165" s="191">
        <f t="shared" si="166"/>
        <v>63.499614000000015</v>
      </c>
      <c r="W165" s="114">
        <f t="shared" si="167"/>
        <v>4810.634500000001</v>
      </c>
    </row>
    <row r="166" spans="1:23" s="123" customFormat="1" ht="32.25" customHeight="1">
      <c r="A166" s="221"/>
      <c r="B166" s="95"/>
      <c r="C166" s="118"/>
      <c r="D166" s="96"/>
      <c r="E166" s="118"/>
      <c r="F166" s="97"/>
      <c r="G166" s="98"/>
      <c r="H166" s="98"/>
      <c r="I166" s="99"/>
      <c r="J166" s="100"/>
      <c r="K166" s="124" t="s">
        <v>22</v>
      </c>
      <c r="L166" s="125">
        <f t="shared" ref="L166:W166" si="168">SUM(L164:L165)</f>
        <v>366</v>
      </c>
      <c r="M166" s="126">
        <f t="shared" si="168"/>
        <v>0.5083333333333333</v>
      </c>
      <c r="N166" s="125">
        <f t="shared" si="168"/>
        <v>73362.176125000013</v>
      </c>
      <c r="O166" s="125">
        <f t="shared" si="168"/>
        <v>3362.43</v>
      </c>
      <c r="P166" s="125">
        <f t="shared" si="168"/>
        <v>0</v>
      </c>
      <c r="Q166" s="125"/>
      <c r="R166" s="125">
        <f t="shared" si="168"/>
        <v>0</v>
      </c>
      <c r="S166" s="125">
        <f t="shared" si="168"/>
        <v>0</v>
      </c>
      <c r="T166" s="162">
        <f t="shared" si="168"/>
        <v>7336</v>
      </c>
      <c r="U166" s="163">
        <f t="shared" si="168"/>
        <v>84060.606125000006</v>
      </c>
      <c r="V166" s="196">
        <f t="shared" si="168"/>
        <v>1008.7272735000001</v>
      </c>
      <c r="W166" s="163">
        <f t="shared" si="168"/>
        <v>73362.176125000013</v>
      </c>
    </row>
    <row r="167" spans="1:23" ht="32.25" customHeight="1">
      <c r="A167" s="219">
        <v>30</v>
      </c>
      <c r="B167" s="222" t="s">
        <v>130</v>
      </c>
      <c r="C167" s="41" t="s">
        <v>110</v>
      </c>
      <c r="D167" s="32" t="s">
        <v>20</v>
      </c>
      <c r="E167" s="29">
        <v>11</v>
      </c>
      <c r="F167" s="51" t="s">
        <v>83</v>
      </c>
      <c r="G167" s="53">
        <v>4.93</v>
      </c>
      <c r="H167" s="63">
        <f t="shared" ref="H167:H175" si="169">G167*1.75</f>
        <v>8.6274999999999995</v>
      </c>
      <c r="I167" s="64">
        <f t="shared" ref="I167:I175" si="170">ROUND(SUM(H167*17697),0)</f>
        <v>152681</v>
      </c>
      <c r="J167" s="7" t="s">
        <v>189</v>
      </c>
      <c r="K167" s="19" t="s">
        <v>213</v>
      </c>
      <c r="L167" s="111">
        <v>24</v>
      </c>
      <c r="M167" s="43">
        <f t="shared" ref="M167:M175" si="171">L167/720</f>
        <v>3.3333333333333333E-2</v>
      </c>
      <c r="N167" s="33">
        <f t="shared" si="155"/>
        <v>5089.3622500000001</v>
      </c>
      <c r="O167" s="37"/>
      <c r="P167" s="113"/>
      <c r="Q167" s="113"/>
      <c r="R167" s="113"/>
      <c r="S167" s="33">
        <f>N167*30%</f>
        <v>1526.808675</v>
      </c>
      <c r="T167" s="57">
        <f>ROUND(SUM(N167*10%),0)</f>
        <v>509</v>
      </c>
      <c r="U167" s="184">
        <f t="shared" ref="U167:U175" si="172">N167+O167+P167+R167+T167+S167</f>
        <v>7125.1709250000004</v>
      </c>
      <c r="V167" s="191">
        <f>(U167*12)/1000</f>
        <v>85.502051100000017</v>
      </c>
      <c r="W167" s="115"/>
    </row>
    <row r="168" spans="1:23" ht="32.25" customHeight="1">
      <c r="A168" s="220"/>
      <c r="B168" s="223"/>
      <c r="C168" s="41" t="s">
        <v>110</v>
      </c>
      <c r="D168" s="32" t="s">
        <v>20</v>
      </c>
      <c r="E168" s="29">
        <v>11</v>
      </c>
      <c r="F168" s="51" t="s">
        <v>83</v>
      </c>
      <c r="G168" s="53">
        <v>4.93</v>
      </c>
      <c r="H168" s="63">
        <f t="shared" si="169"/>
        <v>8.6274999999999995</v>
      </c>
      <c r="I168" s="64">
        <f t="shared" si="170"/>
        <v>152681</v>
      </c>
      <c r="J168" s="7" t="s">
        <v>189</v>
      </c>
      <c r="K168" s="19" t="s">
        <v>214</v>
      </c>
      <c r="L168" s="111">
        <v>38</v>
      </c>
      <c r="M168" s="43">
        <f t="shared" si="171"/>
        <v>5.2777777777777778E-2</v>
      </c>
      <c r="N168" s="33">
        <f t="shared" si="155"/>
        <v>8058.1568958333328</v>
      </c>
      <c r="O168" s="37"/>
      <c r="P168" s="113"/>
      <c r="Q168" s="113"/>
      <c r="R168" s="113"/>
      <c r="S168" s="33">
        <f t="shared" ref="S168:S175" si="173">N168*30%</f>
        <v>2417.4470687499997</v>
      </c>
      <c r="T168" s="57">
        <f t="shared" ref="T168:T175" si="174">ROUND(SUM(N168*10%),0)</f>
        <v>806</v>
      </c>
      <c r="U168" s="184">
        <f t="shared" si="172"/>
        <v>11281.603964583333</v>
      </c>
      <c r="V168" s="191">
        <f t="shared" ref="V168:V175" si="175">(U168*12)/1000</f>
        <v>135.37924757499999</v>
      </c>
      <c r="W168" s="115"/>
    </row>
    <row r="169" spans="1:23" ht="32.25" customHeight="1">
      <c r="A169" s="220"/>
      <c r="B169" s="223"/>
      <c r="C169" s="41" t="s">
        <v>110</v>
      </c>
      <c r="D169" s="32" t="s">
        <v>20</v>
      </c>
      <c r="E169" s="29">
        <v>11</v>
      </c>
      <c r="F169" s="51" t="s">
        <v>83</v>
      </c>
      <c r="G169" s="53">
        <v>4.93</v>
      </c>
      <c r="H169" s="63">
        <f t="shared" si="169"/>
        <v>8.6274999999999995</v>
      </c>
      <c r="I169" s="64">
        <f t="shared" si="170"/>
        <v>152681</v>
      </c>
      <c r="J169" s="7"/>
      <c r="K169" s="19" t="s">
        <v>133</v>
      </c>
      <c r="L169" s="111">
        <v>34</v>
      </c>
      <c r="M169" s="43">
        <f t="shared" si="171"/>
        <v>4.7222222222222221E-2</v>
      </c>
      <c r="N169" s="33">
        <f t="shared" si="155"/>
        <v>7209.9298541666658</v>
      </c>
      <c r="O169" s="37"/>
      <c r="P169" s="113"/>
      <c r="Q169" s="113"/>
      <c r="R169" s="113"/>
      <c r="S169" s="33"/>
      <c r="T169" s="57">
        <f>ROUND(SUM(N169*10%),0)</f>
        <v>721</v>
      </c>
      <c r="U169" s="184">
        <f t="shared" si="172"/>
        <v>7930.9298541666658</v>
      </c>
      <c r="V169" s="191">
        <f>(U169*12)/1000</f>
        <v>95.171158249999991</v>
      </c>
      <c r="W169" s="115"/>
    </row>
    <row r="170" spans="1:23" ht="40.5" customHeight="1">
      <c r="A170" s="220"/>
      <c r="B170" s="223"/>
      <c r="C170" s="41" t="s">
        <v>110</v>
      </c>
      <c r="D170" s="32" t="s">
        <v>20</v>
      </c>
      <c r="E170" s="29">
        <v>11</v>
      </c>
      <c r="F170" s="51" t="s">
        <v>83</v>
      </c>
      <c r="G170" s="53">
        <v>4.93</v>
      </c>
      <c r="H170" s="63">
        <f t="shared" si="169"/>
        <v>8.6274999999999995</v>
      </c>
      <c r="I170" s="64">
        <f t="shared" si="170"/>
        <v>152681</v>
      </c>
      <c r="J170" s="7" t="s">
        <v>189</v>
      </c>
      <c r="K170" s="19" t="s">
        <v>215</v>
      </c>
      <c r="L170" s="111">
        <v>24</v>
      </c>
      <c r="M170" s="43">
        <f t="shared" si="171"/>
        <v>3.3333333333333333E-2</v>
      </c>
      <c r="N170" s="33">
        <f t="shared" si="155"/>
        <v>5089.3622500000001</v>
      </c>
      <c r="O170" s="37"/>
      <c r="P170" s="113"/>
      <c r="Q170" s="113"/>
      <c r="R170" s="113"/>
      <c r="S170" s="33">
        <f t="shared" si="173"/>
        <v>1526.808675</v>
      </c>
      <c r="T170" s="57">
        <f>ROUND(SUM(N170*10%),0)</f>
        <v>509</v>
      </c>
      <c r="U170" s="184">
        <f t="shared" si="172"/>
        <v>7125.1709250000004</v>
      </c>
      <c r="V170" s="191">
        <f>(U170*12)/1000</f>
        <v>85.502051100000017</v>
      </c>
      <c r="W170" s="115"/>
    </row>
    <row r="171" spans="1:23" ht="32.25" customHeight="1">
      <c r="A171" s="220"/>
      <c r="B171" s="223"/>
      <c r="C171" s="41" t="s">
        <v>110</v>
      </c>
      <c r="D171" s="32" t="s">
        <v>20</v>
      </c>
      <c r="E171" s="29">
        <v>11</v>
      </c>
      <c r="F171" s="51" t="s">
        <v>83</v>
      </c>
      <c r="G171" s="53">
        <v>4.93</v>
      </c>
      <c r="H171" s="63">
        <f t="shared" si="169"/>
        <v>8.6274999999999995</v>
      </c>
      <c r="I171" s="64">
        <f t="shared" si="170"/>
        <v>152681</v>
      </c>
      <c r="J171" s="7" t="s">
        <v>189</v>
      </c>
      <c r="K171" s="19" t="s">
        <v>131</v>
      </c>
      <c r="L171" s="111">
        <v>36</v>
      </c>
      <c r="M171" s="43">
        <f t="shared" si="171"/>
        <v>0.05</v>
      </c>
      <c r="N171" s="33">
        <f t="shared" si="155"/>
        <v>7634.0433750000002</v>
      </c>
      <c r="O171" s="37"/>
      <c r="P171" s="113"/>
      <c r="Q171" s="113"/>
      <c r="R171" s="113"/>
      <c r="S171" s="33">
        <f t="shared" si="173"/>
        <v>2290.2130124999999</v>
      </c>
      <c r="T171" s="57">
        <f t="shared" si="174"/>
        <v>763</v>
      </c>
      <c r="U171" s="184">
        <f t="shared" si="172"/>
        <v>10687.256387500001</v>
      </c>
      <c r="V171" s="191">
        <f t="shared" si="175"/>
        <v>128.24707665000003</v>
      </c>
      <c r="W171" s="115"/>
    </row>
    <row r="172" spans="1:23" ht="32.25" customHeight="1">
      <c r="A172" s="220"/>
      <c r="B172" s="223"/>
      <c r="C172" s="41" t="s">
        <v>110</v>
      </c>
      <c r="D172" s="32" t="s">
        <v>20</v>
      </c>
      <c r="E172" s="29">
        <v>11</v>
      </c>
      <c r="F172" s="51" t="s">
        <v>83</v>
      </c>
      <c r="G172" s="53">
        <v>4.93</v>
      </c>
      <c r="H172" s="63">
        <f t="shared" si="169"/>
        <v>8.6274999999999995</v>
      </c>
      <c r="I172" s="64">
        <f t="shared" ref="I172:I173" si="176">ROUND(SUM(H172*17697),0)</f>
        <v>152681</v>
      </c>
      <c r="J172" s="7" t="s">
        <v>189</v>
      </c>
      <c r="K172" s="19" t="s">
        <v>216</v>
      </c>
      <c r="L172" s="111">
        <v>62</v>
      </c>
      <c r="M172" s="43">
        <f t="shared" ref="M172:M173" si="177">L172/720</f>
        <v>8.611111111111111E-2</v>
      </c>
      <c r="N172" s="33">
        <f t="shared" ref="N172:N173" si="178">17697*H172*M172</f>
        <v>13147.519145833332</v>
      </c>
      <c r="O172" s="37"/>
      <c r="P172" s="113"/>
      <c r="Q172" s="113"/>
      <c r="R172" s="113"/>
      <c r="S172" s="33">
        <f t="shared" si="173"/>
        <v>3944.2557437499995</v>
      </c>
      <c r="T172" s="57">
        <f t="shared" ref="T172:T173" si="179">ROUND(SUM(N172*10%),0)</f>
        <v>1315</v>
      </c>
      <c r="U172" s="184">
        <f t="shared" si="172"/>
        <v>18406.774889583332</v>
      </c>
      <c r="V172" s="191">
        <f t="shared" ref="V172:V173" si="180">(U172*12)/1000</f>
        <v>220.88129867499998</v>
      </c>
      <c r="W172" s="115"/>
    </row>
    <row r="173" spans="1:23" ht="32.25" customHeight="1">
      <c r="A173" s="220"/>
      <c r="B173" s="223"/>
      <c r="C173" s="41" t="s">
        <v>110</v>
      </c>
      <c r="D173" s="32" t="s">
        <v>20</v>
      </c>
      <c r="E173" s="29">
        <v>11</v>
      </c>
      <c r="F173" s="51" t="s">
        <v>83</v>
      </c>
      <c r="G173" s="53">
        <v>4.93</v>
      </c>
      <c r="H173" s="63">
        <f t="shared" si="169"/>
        <v>8.6274999999999995</v>
      </c>
      <c r="I173" s="64">
        <f t="shared" si="176"/>
        <v>152681</v>
      </c>
      <c r="J173" s="7"/>
      <c r="K173" s="19" t="s">
        <v>132</v>
      </c>
      <c r="L173" s="111">
        <v>10</v>
      </c>
      <c r="M173" s="43">
        <f t="shared" si="177"/>
        <v>1.3888888888888888E-2</v>
      </c>
      <c r="N173" s="33">
        <f t="shared" si="178"/>
        <v>2120.5676041666666</v>
      </c>
      <c r="O173" s="37"/>
      <c r="P173" s="113"/>
      <c r="Q173" s="113"/>
      <c r="R173" s="113"/>
      <c r="S173" s="33"/>
      <c r="T173" s="57">
        <f t="shared" si="179"/>
        <v>212</v>
      </c>
      <c r="U173" s="184">
        <f t="shared" si="172"/>
        <v>2332.5676041666666</v>
      </c>
      <c r="V173" s="191">
        <f t="shared" si="180"/>
        <v>27.99081125</v>
      </c>
      <c r="W173" s="115"/>
    </row>
    <row r="174" spans="1:23" ht="32.25" customHeight="1">
      <c r="A174" s="220"/>
      <c r="B174" s="223"/>
      <c r="C174" s="41" t="s">
        <v>110</v>
      </c>
      <c r="D174" s="32" t="s">
        <v>20</v>
      </c>
      <c r="E174" s="29">
        <v>11</v>
      </c>
      <c r="F174" s="51" t="s">
        <v>83</v>
      </c>
      <c r="G174" s="53">
        <v>4.93</v>
      </c>
      <c r="H174" s="63">
        <f t="shared" si="169"/>
        <v>8.6274999999999995</v>
      </c>
      <c r="I174" s="64">
        <f t="shared" si="170"/>
        <v>152681</v>
      </c>
      <c r="J174" s="7" t="s">
        <v>189</v>
      </c>
      <c r="K174" s="19" t="s">
        <v>217</v>
      </c>
      <c r="L174" s="111">
        <v>32</v>
      </c>
      <c r="M174" s="43">
        <f t="shared" si="171"/>
        <v>4.4444444444444446E-2</v>
      </c>
      <c r="N174" s="33">
        <f t="shared" si="155"/>
        <v>6785.8163333333332</v>
      </c>
      <c r="O174" s="37"/>
      <c r="P174" s="113"/>
      <c r="Q174" s="113"/>
      <c r="R174" s="113"/>
      <c r="S174" s="33">
        <f t="shared" si="173"/>
        <v>2035.7448999999999</v>
      </c>
      <c r="T174" s="57">
        <f t="shared" si="174"/>
        <v>679</v>
      </c>
      <c r="U174" s="184">
        <f t="shared" si="172"/>
        <v>9500.5612333333338</v>
      </c>
      <c r="V174" s="191">
        <f t="shared" si="175"/>
        <v>114.0067348</v>
      </c>
      <c r="W174" s="115"/>
    </row>
    <row r="175" spans="1:23" ht="32.25" customHeight="1">
      <c r="A175" s="220"/>
      <c r="B175" s="238"/>
      <c r="C175" s="41" t="s">
        <v>110</v>
      </c>
      <c r="D175" s="32" t="s">
        <v>20</v>
      </c>
      <c r="E175" s="29">
        <v>11</v>
      </c>
      <c r="F175" s="51" t="s">
        <v>83</v>
      </c>
      <c r="G175" s="53">
        <v>4.93</v>
      </c>
      <c r="H175" s="63">
        <f t="shared" si="169"/>
        <v>8.6274999999999995</v>
      </c>
      <c r="I175" s="64">
        <f t="shared" si="170"/>
        <v>152681</v>
      </c>
      <c r="J175" s="7" t="s">
        <v>189</v>
      </c>
      <c r="K175" s="19" t="s">
        <v>218</v>
      </c>
      <c r="L175" s="111">
        <v>100</v>
      </c>
      <c r="M175" s="43">
        <f t="shared" si="171"/>
        <v>0.1388888888888889</v>
      </c>
      <c r="N175" s="33">
        <f t="shared" si="155"/>
        <v>21205.676041666666</v>
      </c>
      <c r="O175" s="37"/>
      <c r="P175" s="113"/>
      <c r="Q175" s="113"/>
      <c r="R175" s="113"/>
      <c r="S175" s="33">
        <f t="shared" si="173"/>
        <v>6361.7028124999997</v>
      </c>
      <c r="T175" s="57">
        <f t="shared" si="174"/>
        <v>2121</v>
      </c>
      <c r="U175" s="184">
        <f t="shared" si="172"/>
        <v>29688.378854166665</v>
      </c>
      <c r="V175" s="191">
        <f t="shared" si="175"/>
        <v>356.26054625</v>
      </c>
      <c r="W175" s="115"/>
    </row>
    <row r="176" spans="1:23" s="123" customFormat="1" ht="32.25" customHeight="1">
      <c r="A176" s="221"/>
      <c r="B176" s="95"/>
      <c r="C176" s="118"/>
      <c r="D176" s="96"/>
      <c r="E176" s="118"/>
      <c r="F176" s="97"/>
      <c r="G176" s="98"/>
      <c r="H176" s="98"/>
      <c r="I176" s="99"/>
      <c r="J176" s="100"/>
      <c r="K176" s="124" t="s">
        <v>22</v>
      </c>
      <c r="L176" s="125">
        <f>SUM(L167:L175)</f>
        <v>360</v>
      </c>
      <c r="M176" s="126">
        <f t="shared" ref="M176:W176" si="181">SUM(M167:M175)</f>
        <v>0.5</v>
      </c>
      <c r="N176" s="125">
        <f t="shared" si="181"/>
        <v>76340.433749999997</v>
      </c>
      <c r="O176" s="125">
        <f t="shared" si="181"/>
        <v>0</v>
      </c>
      <c r="P176" s="125">
        <f t="shared" si="181"/>
        <v>0</v>
      </c>
      <c r="Q176" s="125"/>
      <c r="R176" s="125">
        <f t="shared" si="181"/>
        <v>0</v>
      </c>
      <c r="S176" s="125">
        <f t="shared" si="181"/>
        <v>20102.980887500002</v>
      </c>
      <c r="T176" s="162">
        <f t="shared" si="181"/>
        <v>7635</v>
      </c>
      <c r="U176" s="163">
        <f t="shared" si="181"/>
        <v>104078.41463750001</v>
      </c>
      <c r="V176" s="196">
        <f t="shared" si="181"/>
        <v>1248.9409756500002</v>
      </c>
      <c r="W176" s="163">
        <f t="shared" si="181"/>
        <v>0</v>
      </c>
    </row>
    <row r="177" spans="1:23" ht="32.25" customHeight="1">
      <c r="A177" s="237"/>
      <c r="B177" s="20" t="s">
        <v>29</v>
      </c>
      <c r="C177" s="29" t="s">
        <v>19</v>
      </c>
      <c r="D177" s="32" t="s">
        <v>20</v>
      </c>
      <c r="E177" s="29">
        <v>25.1</v>
      </c>
      <c r="F177" s="51" t="s">
        <v>83</v>
      </c>
      <c r="G177" s="53">
        <v>5.31</v>
      </c>
      <c r="H177" s="63">
        <f t="shared" ref="H177:H194" si="182">G177*1.75</f>
        <v>9.2924999999999986</v>
      </c>
      <c r="I177" s="64">
        <f t="shared" ref="I177:I194" si="183">ROUND(SUM(H177*17697),0)</f>
        <v>164449</v>
      </c>
      <c r="J177" s="7"/>
      <c r="K177" s="19" t="s">
        <v>70</v>
      </c>
      <c r="L177" s="110">
        <v>65</v>
      </c>
      <c r="M177" s="42">
        <f t="shared" ref="M177:M188" si="184">L177/720</f>
        <v>9.0277777777777776E-2</v>
      </c>
      <c r="N177" s="33">
        <f t="shared" si="155"/>
        <v>14846.123906249997</v>
      </c>
      <c r="O177" s="37"/>
      <c r="P177" s="37"/>
      <c r="Q177" s="37"/>
      <c r="R177" s="37"/>
      <c r="S177" s="50"/>
      <c r="T177" s="57">
        <f t="shared" ref="T177:T188" si="185">ROUND(SUM(N177*10%),0)</f>
        <v>1485</v>
      </c>
      <c r="U177" s="184">
        <f t="shared" ref="U177:U194" si="186">N177+O177+P177+R177+T177+S177</f>
        <v>16331.123906249997</v>
      </c>
      <c r="V177" s="191">
        <f t="shared" ref="V177:V188" si="187">(U177*12)/1000</f>
        <v>195.97348687499996</v>
      </c>
      <c r="W177" s="116"/>
    </row>
    <row r="178" spans="1:23" ht="42.75" customHeight="1">
      <c r="A178" s="239"/>
      <c r="B178" s="20" t="s">
        <v>29</v>
      </c>
      <c r="C178" s="29" t="s">
        <v>19</v>
      </c>
      <c r="D178" s="32" t="s">
        <v>20</v>
      </c>
      <c r="E178" s="29">
        <v>25.1</v>
      </c>
      <c r="F178" s="51" t="s">
        <v>83</v>
      </c>
      <c r="G178" s="53">
        <v>5.31</v>
      </c>
      <c r="H178" s="63">
        <f t="shared" si="182"/>
        <v>9.2924999999999986</v>
      </c>
      <c r="I178" s="64">
        <f t="shared" si="183"/>
        <v>164449</v>
      </c>
      <c r="J178" s="7"/>
      <c r="K178" s="19" t="s">
        <v>39</v>
      </c>
      <c r="L178" s="110">
        <v>24</v>
      </c>
      <c r="M178" s="42">
        <f t="shared" si="184"/>
        <v>3.3333333333333333E-2</v>
      </c>
      <c r="N178" s="33">
        <f t="shared" si="155"/>
        <v>5481.6457499999988</v>
      </c>
      <c r="O178" s="37"/>
      <c r="P178" s="37"/>
      <c r="Q178" s="37"/>
      <c r="R178" s="37"/>
      <c r="S178" s="50"/>
      <c r="T178" s="57">
        <f t="shared" si="185"/>
        <v>548</v>
      </c>
      <c r="U178" s="184">
        <f t="shared" si="186"/>
        <v>6029.6457499999988</v>
      </c>
      <c r="V178" s="191">
        <f t="shared" si="187"/>
        <v>72.355748999999975</v>
      </c>
      <c r="W178" s="116"/>
    </row>
    <row r="179" spans="1:23" ht="32.25" customHeight="1">
      <c r="A179" s="239"/>
      <c r="B179" s="20" t="s">
        <v>29</v>
      </c>
      <c r="C179" s="29" t="s">
        <v>19</v>
      </c>
      <c r="D179" s="32" t="s">
        <v>20</v>
      </c>
      <c r="E179" s="29">
        <v>25.1</v>
      </c>
      <c r="F179" s="51" t="s">
        <v>83</v>
      </c>
      <c r="G179" s="53">
        <v>5.31</v>
      </c>
      <c r="H179" s="63">
        <f t="shared" si="182"/>
        <v>9.2924999999999986</v>
      </c>
      <c r="I179" s="64">
        <f t="shared" si="183"/>
        <v>164449</v>
      </c>
      <c r="J179" s="7"/>
      <c r="K179" s="19" t="s">
        <v>239</v>
      </c>
      <c r="L179" s="110">
        <v>112</v>
      </c>
      <c r="M179" s="42">
        <f>L179/720</f>
        <v>0.15555555555555556</v>
      </c>
      <c r="N179" s="33">
        <f t="shared" si="155"/>
        <v>25581.013499999997</v>
      </c>
      <c r="O179" s="37"/>
      <c r="P179" s="37"/>
      <c r="Q179" s="37"/>
      <c r="R179" s="37"/>
      <c r="S179" s="50"/>
      <c r="T179" s="57">
        <f>ROUND(SUM(N179*10%),0)</f>
        <v>2558</v>
      </c>
      <c r="U179" s="184">
        <f t="shared" si="186"/>
        <v>28139.013499999997</v>
      </c>
      <c r="V179" s="191">
        <f>(U179*12)/1000</f>
        <v>337.66816199999994</v>
      </c>
      <c r="W179" s="116"/>
    </row>
    <row r="180" spans="1:23" ht="32.25" customHeight="1">
      <c r="A180" s="239"/>
      <c r="B180" s="20" t="s">
        <v>29</v>
      </c>
      <c r="C180" s="29" t="s">
        <v>19</v>
      </c>
      <c r="D180" s="32" t="s">
        <v>20</v>
      </c>
      <c r="E180" s="29">
        <v>25.1</v>
      </c>
      <c r="F180" s="51" t="s">
        <v>83</v>
      </c>
      <c r="G180" s="53">
        <v>5.31</v>
      </c>
      <c r="H180" s="63">
        <f t="shared" si="182"/>
        <v>9.2924999999999986</v>
      </c>
      <c r="I180" s="64">
        <f t="shared" si="183"/>
        <v>164449</v>
      </c>
      <c r="J180" s="7"/>
      <c r="K180" s="19" t="s">
        <v>90</v>
      </c>
      <c r="L180" s="110">
        <v>88</v>
      </c>
      <c r="M180" s="42">
        <f>L180/720</f>
        <v>0.12222222222222222</v>
      </c>
      <c r="N180" s="33">
        <f t="shared" si="155"/>
        <v>20099.367749999994</v>
      </c>
      <c r="O180" s="37"/>
      <c r="P180" s="37"/>
      <c r="Q180" s="37"/>
      <c r="R180" s="37"/>
      <c r="S180" s="50"/>
      <c r="T180" s="57">
        <f>ROUND(SUM(N180*10%),0)</f>
        <v>2010</v>
      </c>
      <c r="U180" s="184">
        <f t="shared" si="186"/>
        <v>22109.367749999994</v>
      </c>
      <c r="V180" s="191">
        <f>(U180*12)/1000</f>
        <v>265.31241299999994</v>
      </c>
      <c r="W180" s="116"/>
    </row>
    <row r="181" spans="1:23" ht="32.25" customHeight="1">
      <c r="A181" s="239"/>
      <c r="B181" s="20" t="s">
        <v>29</v>
      </c>
      <c r="C181" s="29" t="s">
        <v>19</v>
      </c>
      <c r="D181" s="32" t="s">
        <v>20</v>
      </c>
      <c r="E181" s="29">
        <v>25.1</v>
      </c>
      <c r="F181" s="51" t="s">
        <v>83</v>
      </c>
      <c r="G181" s="53">
        <v>5.31</v>
      </c>
      <c r="H181" s="63">
        <f t="shared" si="182"/>
        <v>9.2924999999999986</v>
      </c>
      <c r="I181" s="64">
        <f t="shared" si="183"/>
        <v>164449</v>
      </c>
      <c r="J181" s="7"/>
      <c r="K181" s="19" t="s">
        <v>240</v>
      </c>
      <c r="L181" s="110">
        <v>48</v>
      </c>
      <c r="M181" s="42">
        <f>L181/720</f>
        <v>6.6666666666666666E-2</v>
      </c>
      <c r="N181" s="33">
        <f t="shared" si="155"/>
        <v>10963.291499999998</v>
      </c>
      <c r="O181" s="37"/>
      <c r="P181" s="37"/>
      <c r="Q181" s="37"/>
      <c r="R181" s="37"/>
      <c r="S181" s="50"/>
      <c r="T181" s="57">
        <f>ROUND(SUM(N181*10%),0)</f>
        <v>1096</v>
      </c>
      <c r="U181" s="184">
        <f t="shared" si="186"/>
        <v>12059.291499999998</v>
      </c>
      <c r="V181" s="191">
        <f>(U181*12)/1000</f>
        <v>144.71149799999995</v>
      </c>
      <c r="W181" s="116"/>
    </row>
    <row r="182" spans="1:23" ht="32.25" customHeight="1">
      <c r="A182" s="239"/>
      <c r="B182" s="20" t="s">
        <v>29</v>
      </c>
      <c r="C182" s="29" t="s">
        <v>19</v>
      </c>
      <c r="D182" s="32" t="s">
        <v>20</v>
      </c>
      <c r="E182" s="29">
        <v>25.1</v>
      </c>
      <c r="F182" s="51" t="s">
        <v>83</v>
      </c>
      <c r="G182" s="53">
        <v>5.31</v>
      </c>
      <c r="H182" s="63">
        <f t="shared" si="182"/>
        <v>9.2924999999999986</v>
      </c>
      <c r="I182" s="64">
        <f t="shared" si="183"/>
        <v>164449</v>
      </c>
      <c r="J182" s="7"/>
      <c r="K182" s="19" t="s">
        <v>241</v>
      </c>
      <c r="L182" s="110">
        <v>168</v>
      </c>
      <c r="M182" s="42">
        <f t="shared" si="184"/>
        <v>0.23333333333333334</v>
      </c>
      <c r="N182" s="33">
        <f t="shared" si="155"/>
        <v>38371.520249999994</v>
      </c>
      <c r="O182" s="37"/>
      <c r="P182" s="37"/>
      <c r="Q182" s="37"/>
      <c r="R182" s="37"/>
      <c r="S182" s="50"/>
      <c r="T182" s="57">
        <f t="shared" si="185"/>
        <v>3837</v>
      </c>
      <c r="U182" s="184">
        <f t="shared" si="186"/>
        <v>42208.520249999994</v>
      </c>
      <c r="V182" s="191">
        <f t="shared" si="187"/>
        <v>506.50224299999991</v>
      </c>
      <c r="W182" s="116"/>
    </row>
    <row r="183" spans="1:23" ht="32.25" customHeight="1">
      <c r="A183" s="239"/>
      <c r="B183" s="20" t="s">
        <v>29</v>
      </c>
      <c r="C183" s="29" t="s">
        <v>19</v>
      </c>
      <c r="D183" s="32" t="s">
        <v>20</v>
      </c>
      <c r="E183" s="29">
        <v>25.1</v>
      </c>
      <c r="F183" s="51" t="s">
        <v>83</v>
      </c>
      <c r="G183" s="53">
        <v>5.31</v>
      </c>
      <c r="H183" s="63">
        <f t="shared" si="182"/>
        <v>9.2924999999999986</v>
      </c>
      <c r="I183" s="64">
        <f t="shared" si="183"/>
        <v>164449</v>
      </c>
      <c r="J183" s="7"/>
      <c r="K183" s="19" t="s">
        <v>242</v>
      </c>
      <c r="L183" s="110">
        <v>64</v>
      </c>
      <c r="M183" s="42">
        <f t="shared" si="184"/>
        <v>8.8888888888888892E-2</v>
      </c>
      <c r="N183" s="33">
        <f t="shared" si="155"/>
        <v>14617.721999999998</v>
      </c>
      <c r="O183" s="37"/>
      <c r="P183" s="37"/>
      <c r="Q183" s="37"/>
      <c r="R183" s="37"/>
      <c r="S183" s="50"/>
      <c r="T183" s="57">
        <f t="shared" si="185"/>
        <v>1462</v>
      </c>
      <c r="U183" s="184">
        <f t="shared" si="186"/>
        <v>16079.721999999998</v>
      </c>
      <c r="V183" s="191">
        <f t="shared" si="187"/>
        <v>192.95666399999999</v>
      </c>
      <c r="W183" s="116"/>
    </row>
    <row r="184" spans="1:23" ht="32.25" customHeight="1">
      <c r="A184" s="239"/>
      <c r="B184" s="20" t="s">
        <v>29</v>
      </c>
      <c r="C184" s="29" t="s">
        <v>19</v>
      </c>
      <c r="D184" s="32" t="s">
        <v>20</v>
      </c>
      <c r="E184" s="29">
        <v>25.1</v>
      </c>
      <c r="F184" s="51" t="s">
        <v>83</v>
      </c>
      <c r="G184" s="53">
        <v>5.31</v>
      </c>
      <c r="H184" s="63">
        <f t="shared" si="182"/>
        <v>9.2924999999999986</v>
      </c>
      <c r="I184" s="64">
        <f t="shared" si="183"/>
        <v>164449</v>
      </c>
      <c r="J184" s="7"/>
      <c r="K184" s="19" t="s">
        <v>243</v>
      </c>
      <c r="L184" s="110">
        <v>54</v>
      </c>
      <c r="M184" s="42">
        <f t="shared" si="184"/>
        <v>7.4999999999999997E-2</v>
      </c>
      <c r="N184" s="33">
        <f t="shared" si="155"/>
        <v>12333.702937499997</v>
      </c>
      <c r="O184" s="37"/>
      <c r="P184" s="37"/>
      <c r="Q184" s="37"/>
      <c r="R184" s="37"/>
      <c r="S184" s="50"/>
      <c r="T184" s="57">
        <f t="shared" si="185"/>
        <v>1233</v>
      </c>
      <c r="U184" s="184">
        <f t="shared" si="186"/>
        <v>13566.702937499997</v>
      </c>
      <c r="V184" s="191">
        <f t="shared" si="187"/>
        <v>162.80043524999996</v>
      </c>
      <c r="W184" s="116"/>
    </row>
    <row r="185" spans="1:23" ht="32.25" customHeight="1">
      <c r="A185" s="239"/>
      <c r="B185" s="20" t="s">
        <v>29</v>
      </c>
      <c r="C185" s="29" t="s">
        <v>19</v>
      </c>
      <c r="D185" s="32" t="s">
        <v>20</v>
      </c>
      <c r="E185" s="29">
        <v>25.1</v>
      </c>
      <c r="F185" s="51" t="s">
        <v>83</v>
      </c>
      <c r="G185" s="53">
        <v>5.31</v>
      </c>
      <c r="H185" s="63">
        <f t="shared" si="182"/>
        <v>9.2924999999999986</v>
      </c>
      <c r="I185" s="64">
        <f t="shared" si="183"/>
        <v>164449</v>
      </c>
      <c r="J185" s="7"/>
      <c r="K185" s="19" t="s">
        <v>244</v>
      </c>
      <c r="L185" s="110">
        <v>22</v>
      </c>
      <c r="M185" s="42">
        <f t="shared" si="184"/>
        <v>3.0555555555555555E-2</v>
      </c>
      <c r="N185" s="33">
        <f t="shared" si="155"/>
        <v>5024.8419374999985</v>
      </c>
      <c r="O185" s="37"/>
      <c r="P185" s="37"/>
      <c r="Q185" s="37"/>
      <c r="R185" s="37"/>
      <c r="S185" s="50"/>
      <c r="T185" s="57">
        <f t="shared" si="185"/>
        <v>502</v>
      </c>
      <c r="U185" s="184">
        <f t="shared" si="186"/>
        <v>5526.8419374999985</v>
      </c>
      <c r="V185" s="191">
        <f t="shared" si="187"/>
        <v>66.322103249999984</v>
      </c>
      <c r="W185" s="116"/>
    </row>
    <row r="186" spans="1:23" ht="32.25" customHeight="1">
      <c r="A186" s="239"/>
      <c r="B186" s="20" t="s">
        <v>29</v>
      </c>
      <c r="C186" s="29" t="s">
        <v>19</v>
      </c>
      <c r="D186" s="32" t="s">
        <v>20</v>
      </c>
      <c r="E186" s="29">
        <v>25.1</v>
      </c>
      <c r="F186" s="51" t="s">
        <v>83</v>
      </c>
      <c r="G186" s="53">
        <v>5.31</v>
      </c>
      <c r="H186" s="63">
        <f t="shared" si="182"/>
        <v>9.2924999999999986</v>
      </c>
      <c r="I186" s="64">
        <f t="shared" si="183"/>
        <v>164449</v>
      </c>
      <c r="J186" s="7"/>
      <c r="K186" s="19" t="s">
        <v>245</v>
      </c>
      <c r="L186" s="110">
        <v>61</v>
      </c>
      <c r="M186" s="42">
        <f t="shared" si="184"/>
        <v>8.4722222222222227E-2</v>
      </c>
      <c r="N186" s="33">
        <f t="shared" si="155"/>
        <v>13932.516281249998</v>
      </c>
      <c r="O186" s="37"/>
      <c r="P186" s="37"/>
      <c r="Q186" s="37"/>
      <c r="R186" s="37"/>
      <c r="S186" s="50"/>
      <c r="T186" s="57">
        <f t="shared" si="185"/>
        <v>1393</v>
      </c>
      <c r="U186" s="184">
        <f t="shared" si="186"/>
        <v>15325.516281249998</v>
      </c>
      <c r="V186" s="191">
        <f t="shared" si="187"/>
        <v>183.90619537499998</v>
      </c>
      <c r="W186" s="116"/>
    </row>
    <row r="187" spans="1:23" ht="32.25" customHeight="1">
      <c r="A187" s="239"/>
      <c r="B187" s="20" t="s">
        <v>29</v>
      </c>
      <c r="C187" s="29" t="s">
        <v>19</v>
      </c>
      <c r="D187" s="32" t="s">
        <v>20</v>
      </c>
      <c r="E187" s="29">
        <v>25.1</v>
      </c>
      <c r="F187" s="51" t="s">
        <v>83</v>
      </c>
      <c r="G187" s="53">
        <v>5.31</v>
      </c>
      <c r="H187" s="63">
        <f t="shared" si="182"/>
        <v>9.2924999999999986</v>
      </c>
      <c r="I187" s="64">
        <f t="shared" si="183"/>
        <v>164449</v>
      </c>
      <c r="J187" s="7"/>
      <c r="K187" s="19" t="s">
        <v>49</v>
      </c>
      <c r="L187" s="110">
        <v>112</v>
      </c>
      <c r="M187" s="42">
        <f t="shared" si="184"/>
        <v>0.15555555555555556</v>
      </c>
      <c r="N187" s="33">
        <f t="shared" si="155"/>
        <v>25581.013499999997</v>
      </c>
      <c r="O187" s="37"/>
      <c r="P187" s="37"/>
      <c r="Q187" s="37"/>
      <c r="R187" s="37"/>
      <c r="S187" s="50"/>
      <c r="T187" s="57">
        <f t="shared" si="185"/>
        <v>2558</v>
      </c>
      <c r="U187" s="184">
        <f t="shared" si="186"/>
        <v>28139.013499999997</v>
      </c>
      <c r="V187" s="191">
        <f t="shared" si="187"/>
        <v>337.66816199999994</v>
      </c>
      <c r="W187" s="116"/>
    </row>
    <row r="188" spans="1:23" ht="32.25" customHeight="1">
      <c r="A188" s="239"/>
      <c r="B188" s="20" t="s">
        <v>29</v>
      </c>
      <c r="C188" s="29" t="s">
        <v>19</v>
      </c>
      <c r="D188" s="32" t="s">
        <v>20</v>
      </c>
      <c r="E188" s="29">
        <v>25.1</v>
      </c>
      <c r="F188" s="51" t="s">
        <v>83</v>
      </c>
      <c r="G188" s="53">
        <v>5.31</v>
      </c>
      <c r="H188" s="63">
        <f t="shared" si="182"/>
        <v>9.2924999999999986</v>
      </c>
      <c r="I188" s="64">
        <f t="shared" si="183"/>
        <v>164449</v>
      </c>
      <c r="J188" s="7"/>
      <c r="K188" s="19" t="s">
        <v>134</v>
      </c>
      <c r="L188" s="110">
        <v>34</v>
      </c>
      <c r="M188" s="42">
        <f t="shared" si="184"/>
        <v>4.7222222222222221E-2</v>
      </c>
      <c r="N188" s="33">
        <f t="shared" si="155"/>
        <v>7765.6648124999983</v>
      </c>
      <c r="O188" s="37"/>
      <c r="P188" s="37"/>
      <c r="Q188" s="37"/>
      <c r="R188" s="37"/>
      <c r="S188" s="50"/>
      <c r="T188" s="57">
        <f t="shared" si="185"/>
        <v>777</v>
      </c>
      <c r="U188" s="184">
        <f t="shared" si="186"/>
        <v>8542.6648124999992</v>
      </c>
      <c r="V188" s="191">
        <f t="shared" si="187"/>
        <v>102.51197774999999</v>
      </c>
      <c r="W188" s="116"/>
    </row>
    <row r="189" spans="1:23" ht="32.25" customHeight="1">
      <c r="A189" s="239"/>
      <c r="B189" s="20" t="s">
        <v>29</v>
      </c>
      <c r="C189" s="29" t="s">
        <v>19</v>
      </c>
      <c r="D189" s="32" t="s">
        <v>20</v>
      </c>
      <c r="E189" s="29">
        <v>25.1</v>
      </c>
      <c r="F189" s="51" t="s">
        <v>83</v>
      </c>
      <c r="G189" s="53">
        <v>5.31</v>
      </c>
      <c r="H189" s="63">
        <f t="shared" si="182"/>
        <v>9.2924999999999986</v>
      </c>
      <c r="I189" s="64">
        <f t="shared" si="183"/>
        <v>164449</v>
      </c>
      <c r="J189" s="7"/>
      <c r="K189" s="19" t="s">
        <v>88</v>
      </c>
      <c r="L189" s="110">
        <v>68</v>
      </c>
      <c r="M189" s="42">
        <f t="shared" ref="M189:M194" si="188">L189/720</f>
        <v>9.4444444444444442E-2</v>
      </c>
      <c r="N189" s="33">
        <f t="shared" si="155"/>
        <v>15531.329624999997</v>
      </c>
      <c r="O189" s="37"/>
      <c r="P189" s="37"/>
      <c r="Q189" s="37"/>
      <c r="R189" s="37"/>
      <c r="S189" s="50"/>
      <c r="T189" s="57">
        <f t="shared" ref="T189:T194" si="189">ROUND(SUM(N189*10%),0)</f>
        <v>1553</v>
      </c>
      <c r="U189" s="184">
        <f t="shared" si="186"/>
        <v>17084.329624999998</v>
      </c>
      <c r="V189" s="191">
        <f t="shared" ref="V189:V194" si="190">(U189*12)/1000</f>
        <v>205.01195549999997</v>
      </c>
      <c r="W189" s="116"/>
    </row>
    <row r="190" spans="1:23" ht="43.5" customHeight="1">
      <c r="A190" s="239"/>
      <c r="B190" s="20" t="s">
        <v>29</v>
      </c>
      <c r="C190" s="29" t="s">
        <v>19</v>
      </c>
      <c r="D190" s="32" t="s">
        <v>20</v>
      </c>
      <c r="E190" s="29">
        <v>25.1</v>
      </c>
      <c r="F190" s="51" t="s">
        <v>83</v>
      </c>
      <c r="G190" s="53">
        <v>5.31</v>
      </c>
      <c r="H190" s="63">
        <f t="shared" si="182"/>
        <v>9.2924999999999986</v>
      </c>
      <c r="I190" s="64">
        <f t="shared" si="183"/>
        <v>164449</v>
      </c>
      <c r="J190" s="7"/>
      <c r="K190" s="19" t="s">
        <v>246</v>
      </c>
      <c r="L190" s="110">
        <v>108</v>
      </c>
      <c r="M190" s="42">
        <f t="shared" si="188"/>
        <v>0.15</v>
      </c>
      <c r="N190" s="33">
        <f t="shared" si="155"/>
        <v>24667.405874999993</v>
      </c>
      <c r="O190" s="37"/>
      <c r="P190" s="37"/>
      <c r="Q190" s="37"/>
      <c r="R190" s="37"/>
      <c r="S190" s="50"/>
      <c r="T190" s="57">
        <f t="shared" si="189"/>
        <v>2467</v>
      </c>
      <c r="U190" s="184">
        <f t="shared" si="186"/>
        <v>27134.405874999993</v>
      </c>
      <c r="V190" s="191">
        <f t="shared" si="190"/>
        <v>325.61287049999993</v>
      </c>
      <c r="W190" s="116"/>
    </row>
    <row r="191" spans="1:23" ht="32.25" customHeight="1">
      <c r="A191" s="239"/>
      <c r="B191" s="20" t="s">
        <v>29</v>
      </c>
      <c r="C191" s="29" t="s">
        <v>19</v>
      </c>
      <c r="D191" s="32" t="s">
        <v>20</v>
      </c>
      <c r="E191" s="29">
        <v>25.1</v>
      </c>
      <c r="F191" s="51" t="s">
        <v>83</v>
      </c>
      <c r="G191" s="53">
        <v>5.31</v>
      </c>
      <c r="H191" s="63">
        <f t="shared" si="182"/>
        <v>9.2924999999999986</v>
      </c>
      <c r="I191" s="64">
        <f t="shared" si="183"/>
        <v>164449</v>
      </c>
      <c r="J191" s="7"/>
      <c r="K191" s="19" t="s">
        <v>247</v>
      </c>
      <c r="L191" s="110">
        <v>72</v>
      </c>
      <c r="M191" s="42">
        <f t="shared" si="188"/>
        <v>0.1</v>
      </c>
      <c r="N191" s="33">
        <f t="shared" si="155"/>
        <v>16444.937249999999</v>
      </c>
      <c r="O191" s="37"/>
      <c r="P191" s="37"/>
      <c r="Q191" s="37"/>
      <c r="R191" s="37"/>
      <c r="S191" s="50"/>
      <c r="T191" s="57">
        <f t="shared" si="189"/>
        <v>1644</v>
      </c>
      <c r="U191" s="184">
        <f t="shared" si="186"/>
        <v>18088.937249999999</v>
      </c>
      <c r="V191" s="191">
        <f t="shared" si="190"/>
        <v>217.06724699999998</v>
      </c>
      <c r="W191" s="116"/>
    </row>
    <row r="192" spans="1:23" ht="32.25" customHeight="1">
      <c r="A192" s="239"/>
      <c r="B192" s="20" t="s">
        <v>29</v>
      </c>
      <c r="C192" s="29" t="s">
        <v>19</v>
      </c>
      <c r="D192" s="32" t="s">
        <v>20</v>
      </c>
      <c r="E192" s="29">
        <v>25.1</v>
      </c>
      <c r="F192" s="51" t="s">
        <v>83</v>
      </c>
      <c r="G192" s="53">
        <v>5.31</v>
      </c>
      <c r="H192" s="63">
        <f t="shared" si="182"/>
        <v>9.2924999999999986</v>
      </c>
      <c r="I192" s="64">
        <f t="shared" si="183"/>
        <v>164449</v>
      </c>
      <c r="J192" s="7"/>
      <c r="K192" s="19" t="s">
        <v>103</v>
      </c>
      <c r="L192" s="110">
        <v>580</v>
      </c>
      <c r="M192" s="42">
        <f t="shared" si="188"/>
        <v>0.80555555555555558</v>
      </c>
      <c r="N192" s="33">
        <f t="shared" si="155"/>
        <v>132473.10562499997</v>
      </c>
      <c r="O192" s="37"/>
      <c r="P192" s="37"/>
      <c r="Q192" s="37"/>
      <c r="R192" s="37"/>
      <c r="S192" s="50"/>
      <c r="T192" s="57">
        <f t="shared" si="189"/>
        <v>13247</v>
      </c>
      <c r="U192" s="184">
        <f t="shared" si="186"/>
        <v>145720.10562499997</v>
      </c>
      <c r="V192" s="191">
        <f t="shared" si="190"/>
        <v>1748.6412674999997</v>
      </c>
      <c r="W192" s="116"/>
    </row>
    <row r="193" spans="1:23" ht="32.25" customHeight="1">
      <c r="A193" s="239"/>
      <c r="B193" s="20" t="s">
        <v>29</v>
      </c>
      <c r="C193" s="29" t="s">
        <v>19</v>
      </c>
      <c r="D193" s="32" t="s">
        <v>20</v>
      </c>
      <c r="E193" s="29">
        <v>25.1</v>
      </c>
      <c r="F193" s="51" t="s">
        <v>83</v>
      </c>
      <c r="G193" s="53">
        <v>5.31</v>
      </c>
      <c r="H193" s="63">
        <f t="shared" si="182"/>
        <v>9.2924999999999986</v>
      </c>
      <c r="I193" s="64">
        <f t="shared" si="183"/>
        <v>164449</v>
      </c>
      <c r="J193" s="7"/>
      <c r="K193" s="19" t="s">
        <v>135</v>
      </c>
      <c r="L193" s="110">
        <v>212</v>
      </c>
      <c r="M193" s="42">
        <f t="shared" si="188"/>
        <v>0.29444444444444445</v>
      </c>
      <c r="N193" s="33">
        <f t="shared" si="155"/>
        <v>48421.204124999989</v>
      </c>
      <c r="O193" s="37"/>
      <c r="P193" s="37"/>
      <c r="Q193" s="37"/>
      <c r="R193" s="37"/>
      <c r="S193" s="50"/>
      <c r="T193" s="57">
        <f t="shared" si="189"/>
        <v>4842</v>
      </c>
      <c r="U193" s="184">
        <f t="shared" si="186"/>
        <v>53263.204124999989</v>
      </c>
      <c r="V193" s="191">
        <f t="shared" si="190"/>
        <v>639.15844949999985</v>
      </c>
      <c r="W193" s="116"/>
    </row>
    <row r="194" spans="1:23" ht="32.25" customHeight="1">
      <c r="A194" s="239"/>
      <c r="B194" s="20" t="s">
        <v>29</v>
      </c>
      <c r="C194" s="29" t="s">
        <v>19</v>
      </c>
      <c r="D194" s="32" t="s">
        <v>20</v>
      </c>
      <c r="E194" s="29">
        <v>25.1</v>
      </c>
      <c r="F194" s="51" t="s">
        <v>83</v>
      </c>
      <c r="G194" s="53">
        <v>5.31</v>
      </c>
      <c r="H194" s="63">
        <f t="shared" si="182"/>
        <v>9.2924999999999986</v>
      </c>
      <c r="I194" s="64">
        <f t="shared" si="183"/>
        <v>164449</v>
      </c>
      <c r="J194" s="7"/>
      <c r="K194" s="19" t="s">
        <v>48</v>
      </c>
      <c r="L194" s="110">
        <v>585</v>
      </c>
      <c r="M194" s="42">
        <f t="shared" si="188"/>
        <v>0.8125</v>
      </c>
      <c r="N194" s="33">
        <f t="shared" si="155"/>
        <v>133615.11515624999</v>
      </c>
      <c r="O194" s="37"/>
      <c r="P194" s="37"/>
      <c r="Q194" s="37"/>
      <c r="R194" s="37"/>
      <c r="S194" s="50"/>
      <c r="T194" s="57">
        <f t="shared" si="189"/>
        <v>13362</v>
      </c>
      <c r="U194" s="184">
        <f t="shared" si="186"/>
        <v>146977.11515624999</v>
      </c>
      <c r="V194" s="191">
        <f t="shared" si="190"/>
        <v>1763.725381875</v>
      </c>
      <c r="W194" s="116"/>
    </row>
    <row r="195" spans="1:23" s="123" customFormat="1" ht="32.25" customHeight="1" thickBot="1">
      <c r="A195" s="211"/>
      <c r="B195" s="118"/>
      <c r="C195" s="118"/>
      <c r="D195" s="118"/>
      <c r="E195" s="118"/>
      <c r="F195" s="119"/>
      <c r="G195" s="119"/>
      <c r="H195" s="119"/>
      <c r="I195" s="119"/>
      <c r="J195" s="118"/>
      <c r="K195" s="120"/>
      <c r="L195" s="121">
        <f t="shared" ref="L195:W195" si="191">SUM(L177:L194)</f>
        <v>2477</v>
      </c>
      <c r="M195" s="122">
        <f t="shared" si="191"/>
        <v>3.4402777777777773</v>
      </c>
      <c r="N195" s="121">
        <f t="shared" si="191"/>
        <v>565751.5217812499</v>
      </c>
      <c r="O195" s="121">
        <f t="shared" si="191"/>
        <v>0</v>
      </c>
      <c r="P195" s="121">
        <f t="shared" si="191"/>
        <v>0</v>
      </c>
      <c r="Q195" s="121">
        <f t="shared" si="191"/>
        <v>0</v>
      </c>
      <c r="R195" s="121">
        <f t="shared" si="191"/>
        <v>0</v>
      </c>
      <c r="S195" s="121">
        <f t="shared" si="191"/>
        <v>0</v>
      </c>
      <c r="T195" s="188">
        <f t="shared" si="191"/>
        <v>56574</v>
      </c>
      <c r="U195" s="193">
        <f t="shared" si="191"/>
        <v>622325.5217812499</v>
      </c>
      <c r="V195" s="197">
        <f t="shared" si="191"/>
        <v>7467.9062613749993</v>
      </c>
      <c r="W195" s="193">
        <f t="shared" si="191"/>
        <v>0</v>
      </c>
    </row>
    <row r="196" spans="1:23" ht="32.25" customHeight="1" thickBot="1">
      <c r="A196" s="211"/>
      <c r="B196" s="104"/>
      <c r="C196" s="104"/>
      <c r="D196" s="104"/>
      <c r="E196" s="104"/>
      <c r="F196" s="105"/>
      <c r="G196" s="105"/>
      <c r="H196" s="105"/>
      <c r="I196" s="105"/>
      <c r="J196" s="104"/>
      <c r="K196" s="106" t="s">
        <v>41</v>
      </c>
      <c r="L196" s="107">
        <f>L19+L21+L25+L31+L36+L40+L46+L56+L59+L67+L71+L75+L80+L83+L85+L90+L94+L99+L110+L113+L118+L122+L124+L138+L143+L147+L159+L163+L166+L195+L176</f>
        <v>18970</v>
      </c>
      <c r="M196" s="215">
        <f>M19+M21+M25+M31+M36+M40+M46+M56+M59+M67+M71+M75+M80+M83+M85+M90+M94+M99+M110+M113+M118+M122+M124+M138+M143+M147+M159+M163+M166+M195+M176</f>
        <v>26.347222222222221</v>
      </c>
      <c r="N196" s="107">
        <f>N19+N21+N25+N31+N36+N40+N46+N56+N59+N67+N71+N75+N80+N83+N85+N90+N94+N99+N110+N113+N118+N122+N124+N138+N143+N147+N159+N163+N166+N195+N176</f>
        <v>4232592.2888229163</v>
      </c>
      <c r="O196" s="107">
        <f t="shared" ref="O196:W196" si="192">O19+O21+O25+O31+O36+O40+O46+O56+O59+O67+O71+O75+O80+O83+O85+O90+O94+O99+O110+O113+O118+O122+O124+O138+O143+O147+O159+O163+O166+O195+O176</f>
        <v>57672.556666666664</v>
      </c>
      <c r="P196" s="107">
        <f t="shared" si="192"/>
        <v>88480</v>
      </c>
      <c r="Q196" s="107">
        <f t="shared" si="192"/>
        <v>53091</v>
      </c>
      <c r="R196" s="107">
        <f t="shared" si="192"/>
        <v>61936</v>
      </c>
      <c r="S196" s="107">
        <f t="shared" si="192"/>
        <v>408048.41466302081</v>
      </c>
      <c r="T196" s="107">
        <f t="shared" si="192"/>
        <v>423258</v>
      </c>
      <c r="U196" s="107">
        <f t="shared" si="192"/>
        <v>5325078.2601526044</v>
      </c>
      <c r="V196" s="107">
        <f t="shared" si="192"/>
        <v>63900.939121831259</v>
      </c>
      <c r="W196" s="107">
        <f t="shared" si="192"/>
        <v>3100702.1233854168</v>
      </c>
    </row>
    <row r="197" spans="1:23" ht="32.25" customHeight="1">
      <c r="A197" s="70"/>
      <c r="B197" s="70"/>
      <c r="C197" s="69"/>
      <c r="D197" s="69"/>
      <c r="E197" s="69"/>
      <c r="F197" s="71"/>
      <c r="G197" s="71"/>
      <c r="H197" s="71"/>
      <c r="I197" s="71"/>
      <c r="J197" s="72"/>
      <c r="K197" s="4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</row>
    <row r="198" spans="1:23" ht="32.25" customHeight="1">
      <c r="A198" s="70"/>
      <c r="B198" s="70"/>
      <c r="C198" s="69"/>
      <c r="D198" s="69"/>
      <c r="E198" s="69"/>
      <c r="F198" s="71"/>
      <c r="G198" s="71"/>
      <c r="H198" s="71"/>
      <c r="I198" s="71"/>
      <c r="J198" s="72"/>
      <c r="K198" s="4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</row>
    <row r="199" spans="1:23" ht="32.25" customHeight="1">
      <c r="A199" s="70"/>
      <c r="B199" s="73"/>
      <c r="C199" s="74"/>
      <c r="D199" s="75"/>
      <c r="E199" s="75"/>
      <c r="F199" s="76"/>
      <c r="G199" s="76"/>
      <c r="H199" s="76"/>
      <c r="I199" s="77"/>
      <c r="J199" s="75"/>
      <c r="K199" s="4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</row>
    <row r="200" spans="1:23" ht="32.25" customHeight="1">
      <c r="A200" s="212"/>
      <c r="B200" s="73" t="s">
        <v>43</v>
      </c>
      <c r="C200" s="74"/>
      <c r="D200" s="75"/>
      <c r="E200" s="75"/>
      <c r="F200" s="76"/>
      <c r="G200" s="76"/>
      <c r="H200" s="76"/>
      <c r="I200" s="77" t="s">
        <v>44</v>
      </c>
      <c r="J200" s="75"/>
      <c r="K200" s="10"/>
      <c r="L200" s="12"/>
      <c r="M200" s="26"/>
      <c r="O200" s="14" t="s">
        <v>45</v>
      </c>
      <c r="T200" s="10"/>
      <c r="U200" s="13" t="s">
        <v>61</v>
      </c>
      <c r="V200" s="10"/>
      <c r="W200" s="10"/>
    </row>
    <row r="201" spans="1:23" ht="32.25" customHeight="1">
      <c r="A201" s="212"/>
      <c r="B201" s="78"/>
      <c r="C201" s="74"/>
      <c r="D201" s="75"/>
      <c r="E201" s="75"/>
      <c r="F201" s="76"/>
      <c r="G201" s="76"/>
      <c r="H201" s="76"/>
      <c r="I201" s="77"/>
      <c r="J201" s="75"/>
      <c r="K201" s="10"/>
      <c r="L201" s="13"/>
      <c r="M201" s="26"/>
      <c r="O201" s="14"/>
      <c r="T201" s="10"/>
      <c r="U201" s="13"/>
      <c r="V201" s="10"/>
      <c r="W201" s="10"/>
    </row>
    <row r="202" spans="1:23" ht="42" customHeight="1">
      <c r="A202" s="212"/>
      <c r="B202" s="73" t="s">
        <v>42</v>
      </c>
      <c r="C202" s="74"/>
      <c r="D202" s="75"/>
      <c r="E202" s="75"/>
      <c r="F202" s="76"/>
      <c r="G202" s="76"/>
      <c r="H202" s="76"/>
      <c r="I202" s="77" t="s">
        <v>137</v>
      </c>
      <c r="J202" s="75"/>
      <c r="K202" s="10"/>
      <c r="L202" s="13"/>
      <c r="M202" s="26"/>
      <c r="O202" s="14" t="s">
        <v>46</v>
      </c>
      <c r="T202" s="15"/>
      <c r="U202" s="16" t="s">
        <v>78</v>
      </c>
      <c r="V202" s="15"/>
      <c r="W202" s="15"/>
    </row>
    <row r="203" spans="1:23" ht="32.25" customHeight="1">
      <c r="A203" s="212"/>
      <c r="B203" s="78"/>
      <c r="C203" s="74"/>
      <c r="D203" s="75"/>
      <c r="E203" s="75"/>
      <c r="F203" s="76"/>
      <c r="G203" s="76"/>
      <c r="H203" s="76"/>
      <c r="I203" s="77"/>
      <c r="J203" s="75"/>
      <c r="K203" s="10"/>
      <c r="L203" s="13"/>
      <c r="M203" s="24"/>
    </row>
    <row r="204" spans="1:23" ht="32.25" customHeight="1">
      <c r="A204" s="212"/>
      <c r="B204" s="73"/>
      <c r="C204" s="74"/>
      <c r="D204" s="75"/>
      <c r="E204" s="75"/>
      <c r="F204" s="76"/>
      <c r="G204" s="76"/>
      <c r="H204" s="76"/>
      <c r="I204" s="77"/>
      <c r="J204" s="75"/>
      <c r="K204" s="10"/>
      <c r="L204" s="13"/>
      <c r="M204" s="24"/>
    </row>
    <row r="205" spans="1:23" ht="42.75" customHeight="1">
      <c r="A205" s="212"/>
      <c r="B205" s="79"/>
      <c r="C205" s="80"/>
      <c r="D205" s="80"/>
      <c r="E205" s="80"/>
      <c r="F205" s="81"/>
      <c r="G205" s="81"/>
      <c r="H205" s="81"/>
      <c r="I205" s="76"/>
      <c r="J205" s="82"/>
      <c r="K205" s="8"/>
      <c r="L205" s="10"/>
      <c r="M205" s="11"/>
      <c r="N205" s="10"/>
      <c r="O205" s="10"/>
      <c r="P205" s="10"/>
      <c r="Q205" s="10"/>
      <c r="R205" s="10"/>
      <c r="S205" s="10"/>
      <c r="T205" s="10"/>
      <c r="U205" s="10"/>
      <c r="V205" s="13"/>
      <c r="W205" s="24"/>
    </row>
    <row r="206" spans="1:23" ht="45" customHeight="1">
      <c r="A206" s="212"/>
      <c r="B206" s="79"/>
      <c r="C206" s="80"/>
      <c r="D206" s="80"/>
      <c r="E206" s="80"/>
      <c r="F206" s="81"/>
      <c r="G206" s="81"/>
      <c r="H206" s="81"/>
      <c r="I206" s="76"/>
      <c r="J206" s="82"/>
      <c r="K206" s="8"/>
      <c r="L206" s="10"/>
    </row>
    <row r="207" spans="1:23" ht="32.25" customHeight="1">
      <c r="A207" s="212"/>
      <c r="B207" s="79"/>
      <c r="C207" s="80"/>
      <c r="D207" s="80"/>
      <c r="E207" s="80"/>
      <c r="F207" s="81"/>
      <c r="G207" s="81"/>
      <c r="H207" s="81"/>
      <c r="I207" s="76"/>
      <c r="J207" s="82"/>
      <c r="K207" s="8"/>
      <c r="L207" s="10"/>
    </row>
    <row r="208" spans="1:23" ht="45" customHeight="1">
      <c r="A208" s="212"/>
      <c r="B208" s="79"/>
      <c r="C208" s="80"/>
      <c r="D208" s="80"/>
      <c r="E208" s="80"/>
      <c r="F208" s="81"/>
      <c r="G208" s="81"/>
      <c r="H208" s="81"/>
      <c r="I208" s="76"/>
      <c r="J208" s="82"/>
      <c r="K208" s="8"/>
      <c r="L208" s="15"/>
    </row>
    <row r="209" spans="16:23" ht="42.75" customHeight="1">
      <c r="W209" s="17"/>
    </row>
    <row r="210" spans="16:23" ht="32.25" customHeight="1"/>
    <row r="211" spans="16:23" ht="32.25" customHeight="1"/>
    <row r="212" spans="16:23" ht="32.25" customHeight="1">
      <c r="P212" s="31"/>
      <c r="Q212" s="31"/>
      <c r="R212" s="31"/>
      <c r="S212" s="31"/>
      <c r="T212" s="31"/>
      <c r="U212" s="31"/>
    </row>
    <row r="213" spans="16:23" ht="36" customHeight="1"/>
    <row r="214" spans="16:23" ht="32.25" customHeight="1"/>
    <row r="215" spans="16:23" ht="32.25" customHeight="1"/>
    <row r="216" spans="16:23" ht="32.25" customHeight="1"/>
    <row r="217" spans="16:23" ht="32.25" customHeight="1"/>
    <row r="218" spans="16:23" ht="29.25" customHeight="1"/>
    <row r="219" spans="16:23" ht="29.25" customHeight="1"/>
    <row r="220" spans="16:23" ht="29.25" customHeight="1"/>
    <row r="221" spans="16:23" ht="32.25" customHeight="1"/>
    <row r="222" spans="16:23" ht="33.75" customHeight="1"/>
    <row r="223" spans="16:23" ht="33.75" customHeight="1"/>
  </sheetData>
  <mergeCells count="78">
    <mergeCell ref="A177:A194"/>
    <mergeCell ref="A7:W7"/>
    <mergeCell ref="A9:W9"/>
    <mergeCell ref="A10:W10"/>
    <mergeCell ref="B148:B158"/>
    <mergeCell ref="A148:A159"/>
    <mergeCell ref="B160:B162"/>
    <mergeCell ref="A160:A163"/>
    <mergeCell ref="B167:B175"/>
    <mergeCell ref="A167:A176"/>
    <mergeCell ref="B125:B137"/>
    <mergeCell ref="A125:A138"/>
    <mergeCell ref="B139:B142"/>
    <mergeCell ref="A139:A143"/>
    <mergeCell ref="B144:B146"/>
    <mergeCell ref="B100:B109"/>
    <mergeCell ref="A100:A110"/>
    <mergeCell ref="B111:B112"/>
    <mergeCell ref="A111:A113"/>
    <mergeCell ref="A144:A147"/>
    <mergeCell ref="B114:B117"/>
    <mergeCell ref="A114:A118"/>
    <mergeCell ref="B119:B121"/>
    <mergeCell ref="A119:A122"/>
    <mergeCell ref="A123:A124"/>
    <mergeCell ref="B86:B89"/>
    <mergeCell ref="A86:A90"/>
    <mergeCell ref="B91:B93"/>
    <mergeCell ref="A91:A94"/>
    <mergeCell ref="B95:B98"/>
    <mergeCell ref="A95:A99"/>
    <mergeCell ref="B76:B79"/>
    <mergeCell ref="A76:A80"/>
    <mergeCell ref="B81:B82"/>
    <mergeCell ref="A81:A83"/>
    <mergeCell ref="A84:A85"/>
    <mergeCell ref="B60:B66"/>
    <mergeCell ref="A60:A67"/>
    <mergeCell ref="B68:B70"/>
    <mergeCell ref="A68:A71"/>
    <mergeCell ref="B72:B74"/>
    <mergeCell ref="A72:A75"/>
    <mergeCell ref="B41:B45"/>
    <mergeCell ref="A41:A46"/>
    <mergeCell ref="B47:B55"/>
    <mergeCell ref="A47:A56"/>
    <mergeCell ref="B57:B58"/>
    <mergeCell ref="A57:A59"/>
    <mergeCell ref="B26:B30"/>
    <mergeCell ref="A26:A31"/>
    <mergeCell ref="B32:B35"/>
    <mergeCell ref="A32:A36"/>
    <mergeCell ref="B37:B39"/>
    <mergeCell ref="A37:A40"/>
    <mergeCell ref="B22:B24"/>
    <mergeCell ref="A22:A25"/>
    <mergeCell ref="F15:F16"/>
    <mergeCell ref="A15:A16"/>
    <mergeCell ref="B15:B16"/>
    <mergeCell ref="C15:C16"/>
    <mergeCell ref="D15:D16"/>
    <mergeCell ref="E15:E16"/>
    <mergeCell ref="A164:A166"/>
    <mergeCell ref="B164:B165"/>
    <mergeCell ref="W15:W16"/>
    <mergeCell ref="M15:M16"/>
    <mergeCell ref="N15:N16"/>
    <mergeCell ref="U15:U16"/>
    <mergeCell ref="V15:V16"/>
    <mergeCell ref="O15:T15"/>
    <mergeCell ref="G15:G16"/>
    <mergeCell ref="I15:I16"/>
    <mergeCell ref="J15:J16"/>
    <mergeCell ref="K15:K16"/>
    <mergeCell ref="L15:L16"/>
    <mergeCell ref="H15:H16"/>
    <mergeCell ref="A18:A19"/>
    <mergeCell ref="A20:A21"/>
  </mergeCells>
  <pageMargins left="0.23622047244094491" right="0.23622047244094491" top="0.35433070866141736" bottom="0.15748031496062992" header="0.31496062992125984" footer="0.31496062992125984"/>
  <pageSetup paperSize="9" scale="4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28"/>
  <sheetViews>
    <sheetView topLeftCell="A10" zoomScale="70" zoomScaleNormal="70" workbookViewId="0">
      <selection activeCell="L22" sqref="L22"/>
    </sheetView>
  </sheetViews>
  <sheetFormatPr defaultRowHeight="15"/>
  <cols>
    <col min="1" max="1" width="4" style="17" customWidth="1"/>
    <col min="2" max="2" width="22" style="27" customWidth="1"/>
    <col min="3" max="3" width="14.85546875" style="27" customWidth="1"/>
    <col min="4" max="4" width="10.42578125" style="27" customWidth="1"/>
    <col min="5" max="5" width="8.5703125" style="27" customWidth="1"/>
    <col min="6" max="7" width="9.140625" style="176"/>
    <col min="8" max="8" width="12" style="176" customWidth="1"/>
    <col min="9" max="9" width="13.140625" style="176" customWidth="1"/>
    <col min="10" max="10" width="11.85546875" customWidth="1"/>
    <col min="11" max="11" width="27.5703125" customWidth="1"/>
    <col min="12" max="12" width="13" customWidth="1"/>
    <col min="13" max="13" width="10.42578125" customWidth="1"/>
    <col min="14" max="14" width="17" customWidth="1"/>
    <col min="15" max="15" width="13.28515625" customWidth="1"/>
    <col min="16" max="16" width="11.85546875" customWidth="1"/>
    <col min="17" max="17" width="11" customWidth="1"/>
    <col min="18" max="18" width="13.7109375" customWidth="1"/>
    <col min="19" max="19" width="12" customWidth="1"/>
    <col min="20" max="20" width="14.42578125" customWidth="1"/>
    <col min="21" max="21" width="13.85546875" customWidth="1"/>
    <col min="22" max="22" width="13.42578125" customWidth="1"/>
    <col min="23" max="26" width="13.140625" customWidth="1"/>
    <col min="27" max="27" width="14.85546875" customWidth="1"/>
    <col min="28" max="28" width="12.28515625" customWidth="1"/>
    <col min="29" max="29" width="13.5703125" customWidth="1"/>
    <col min="30" max="30" width="13.85546875" customWidth="1"/>
    <col min="31" max="31" width="13.5703125" customWidth="1"/>
    <col min="32" max="32" width="14" customWidth="1"/>
    <col min="33" max="34" width="11.85546875" customWidth="1"/>
  </cols>
  <sheetData>
    <row r="1" spans="1:27" ht="26.25" customHeight="1">
      <c r="A1" s="203"/>
      <c r="B1" s="134" t="s">
        <v>92</v>
      </c>
      <c r="C1" s="135"/>
      <c r="D1" s="135"/>
      <c r="E1" s="135"/>
      <c r="F1" s="136"/>
      <c r="G1" s="135"/>
      <c r="H1" s="135"/>
      <c r="I1" s="136"/>
      <c r="J1" s="83"/>
      <c r="K1" s="1"/>
      <c r="L1" s="1"/>
      <c r="M1" s="1"/>
      <c r="O1" s="3"/>
      <c r="P1" s="3"/>
      <c r="Q1" s="58"/>
      <c r="R1" s="58"/>
      <c r="S1" s="3"/>
      <c r="T1" s="3"/>
      <c r="U1" s="3"/>
      <c r="V1" s="140" t="s">
        <v>0</v>
      </c>
      <c r="W1" s="36"/>
      <c r="X1" s="36"/>
      <c r="Y1" s="36"/>
      <c r="Z1" s="2"/>
      <c r="AA1" s="2"/>
    </row>
    <row r="2" spans="1:27" ht="26.25" customHeight="1">
      <c r="A2" s="131"/>
      <c r="B2" s="135" t="s">
        <v>257</v>
      </c>
      <c r="C2" s="137"/>
      <c r="D2" s="137"/>
      <c r="E2" s="137"/>
      <c r="F2" s="137"/>
      <c r="G2" s="137"/>
      <c r="H2" s="137"/>
      <c r="I2" s="137"/>
      <c r="J2" s="250"/>
      <c r="K2" s="256"/>
      <c r="L2" s="256"/>
      <c r="M2" s="256"/>
      <c r="N2" s="256"/>
      <c r="O2" s="3"/>
      <c r="P2" s="3"/>
      <c r="Q2" s="58"/>
      <c r="R2" s="58"/>
      <c r="S2" s="3"/>
      <c r="T2" s="3"/>
      <c r="U2" s="3"/>
      <c r="V2" s="140" t="s">
        <v>93</v>
      </c>
      <c r="W2" s="36"/>
      <c r="X2" s="36"/>
      <c r="Y2" s="36"/>
      <c r="Z2" s="2"/>
      <c r="AA2" s="2"/>
    </row>
    <row r="3" spans="1:27" ht="26.25" customHeight="1">
      <c r="A3" s="131"/>
      <c r="B3" s="135" t="s">
        <v>2</v>
      </c>
      <c r="C3" s="137"/>
      <c r="D3" s="137"/>
      <c r="E3" s="137"/>
      <c r="F3" s="137"/>
      <c r="G3" s="137"/>
      <c r="H3" s="137"/>
      <c r="I3" s="137"/>
      <c r="J3" s="83"/>
      <c r="K3" s="1"/>
      <c r="L3" s="1"/>
      <c r="M3" s="1"/>
      <c r="O3" s="3"/>
      <c r="P3" s="3"/>
      <c r="Q3" s="201"/>
      <c r="R3" s="201"/>
      <c r="S3" s="202"/>
      <c r="T3" s="202"/>
      <c r="U3" s="3"/>
      <c r="V3" s="141" t="s">
        <v>94</v>
      </c>
      <c r="W3" s="36"/>
      <c r="X3" s="36"/>
      <c r="Y3" s="36"/>
      <c r="Z3" s="2"/>
      <c r="AA3" s="2"/>
    </row>
    <row r="4" spans="1:27" ht="32.25" customHeight="1">
      <c r="A4" s="131"/>
      <c r="B4" s="138" t="s">
        <v>258</v>
      </c>
      <c r="C4" s="137"/>
      <c r="D4" s="137"/>
      <c r="E4" s="137"/>
      <c r="F4" s="137"/>
      <c r="G4" s="137"/>
      <c r="H4" s="137"/>
      <c r="I4" s="137"/>
      <c r="J4" s="83"/>
      <c r="K4" s="1"/>
      <c r="L4" s="1"/>
      <c r="M4" s="1"/>
      <c r="O4" s="2"/>
      <c r="P4" s="2"/>
      <c r="Q4" s="59"/>
      <c r="R4" s="59"/>
      <c r="S4" s="36"/>
      <c r="T4" s="36"/>
      <c r="U4" s="36"/>
      <c r="V4" s="181" t="s">
        <v>261</v>
      </c>
      <c r="W4" s="36"/>
      <c r="X4" s="36"/>
      <c r="Y4" s="36"/>
      <c r="Z4" s="2"/>
      <c r="AA4" s="2"/>
    </row>
    <row r="5" spans="1:27" ht="27.75" customHeight="1">
      <c r="A5" s="131"/>
      <c r="B5" s="134" t="s">
        <v>262</v>
      </c>
      <c r="C5" s="137"/>
      <c r="D5" s="137"/>
      <c r="E5" s="137"/>
      <c r="F5" s="137"/>
      <c r="G5" s="137"/>
      <c r="H5" s="137"/>
      <c r="I5" s="137"/>
      <c r="J5" s="83"/>
      <c r="K5" s="1"/>
      <c r="L5" s="1" t="s">
        <v>1</v>
      </c>
      <c r="M5" s="1"/>
      <c r="N5" s="2"/>
      <c r="O5" s="2"/>
      <c r="P5" s="2"/>
      <c r="Q5" s="59"/>
      <c r="R5" s="59"/>
      <c r="S5" s="36"/>
      <c r="T5" s="36"/>
      <c r="U5" s="36"/>
      <c r="V5" s="25"/>
      <c r="W5" s="36"/>
      <c r="X5" s="36"/>
      <c r="Y5" s="36"/>
      <c r="Z5" s="2"/>
      <c r="AA5" s="2"/>
    </row>
    <row r="6" spans="1:27" s="47" customFormat="1" ht="39" customHeight="1">
      <c r="A6" s="244" t="s">
        <v>60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X6" s="148"/>
      <c r="Y6" s="148"/>
      <c r="Z6" s="149"/>
      <c r="AA6" s="149"/>
    </row>
    <row r="7" spans="1:27" ht="22.5" customHeight="1">
      <c r="A7" s="23"/>
      <c r="B7" s="147"/>
      <c r="C7" s="147"/>
      <c r="D7" s="147"/>
      <c r="E7" s="150"/>
      <c r="F7" s="151"/>
      <c r="G7" s="151"/>
      <c r="H7" s="151"/>
      <c r="I7" s="151"/>
      <c r="J7" s="1"/>
      <c r="K7" s="1"/>
      <c r="L7" s="1"/>
      <c r="M7" s="1"/>
      <c r="N7" s="2"/>
      <c r="O7" s="2"/>
      <c r="P7" s="2"/>
      <c r="S7" s="36"/>
      <c r="T7" s="36"/>
      <c r="U7" s="36"/>
      <c r="V7" s="25"/>
      <c r="W7" s="36"/>
      <c r="X7" s="36"/>
      <c r="Y7" s="36"/>
      <c r="Z7" s="2"/>
      <c r="AA7" s="2"/>
    </row>
    <row r="8" spans="1:27" s="48" customFormat="1" ht="32.25" customHeight="1">
      <c r="A8" s="249" t="s">
        <v>174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152"/>
      <c r="X8" s="152"/>
      <c r="Y8" s="152"/>
      <c r="Z8" s="152"/>
      <c r="AA8" s="152"/>
    </row>
    <row r="9" spans="1:27" s="153" customFormat="1" ht="32.25" customHeight="1">
      <c r="A9" s="250" t="s">
        <v>141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8"/>
      <c r="X9" s="8"/>
      <c r="Y9" s="8"/>
      <c r="Z9" s="8"/>
      <c r="AA9" s="8"/>
    </row>
    <row r="10" spans="1:27" ht="32.25" customHeight="1" thickBot="1">
      <c r="A10" s="20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2"/>
      <c r="X10" s="2"/>
      <c r="Y10" s="2"/>
      <c r="Z10" s="2"/>
      <c r="AA10" s="2"/>
    </row>
    <row r="11" spans="1:27" ht="19.5" thickBot="1">
      <c r="A11" s="23" t="s">
        <v>3</v>
      </c>
      <c r="B11" s="147"/>
      <c r="C11" s="147"/>
      <c r="D11" s="155"/>
      <c r="E11" s="147"/>
      <c r="F11" s="156"/>
      <c r="G11" s="151"/>
      <c r="H11" s="151"/>
      <c r="I11" s="157">
        <v>70</v>
      </c>
      <c r="J11" s="158"/>
      <c r="K11" s="1"/>
      <c r="L11" s="45"/>
      <c r="M11" s="1"/>
      <c r="N11" s="1"/>
      <c r="O11" s="1"/>
      <c r="P11" s="1"/>
      <c r="Q11" s="1"/>
      <c r="R11" s="1"/>
      <c r="S11" s="1"/>
      <c r="T11" s="1"/>
      <c r="U11" s="1"/>
      <c r="V11" s="23"/>
      <c r="W11" s="1"/>
      <c r="X11" s="1"/>
      <c r="Y11" s="1"/>
      <c r="Z11" s="1"/>
      <c r="AA11" s="1"/>
    </row>
    <row r="12" spans="1:27" ht="19.5" thickBot="1">
      <c r="A12" s="205" t="s">
        <v>4</v>
      </c>
      <c r="B12" s="147"/>
      <c r="C12" s="147"/>
      <c r="D12" s="147"/>
      <c r="E12" s="147"/>
      <c r="F12" s="151"/>
      <c r="G12" s="151"/>
      <c r="H12" s="151"/>
      <c r="I12" s="157">
        <v>3</v>
      </c>
      <c r="J12" s="1"/>
      <c r="K12" s="1"/>
      <c r="L12" s="45"/>
      <c r="M12" s="1"/>
      <c r="N12" s="1"/>
      <c r="O12" s="1"/>
      <c r="P12" s="1"/>
      <c r="Q12" s="1"/>
      <c r="R12" s="1"/>
      <c r="S12" s="1"/>
      <c r="T12" s="1"/>
      <c r="U12" s="1"/>
      <c r="V12" s="23"/>
      <c r="W12" s="1"/>
      <c r="X12" s="1"/>
      <c r="Y12" s="1"/>
      <c r="Z12" s="1"/>
      <c r="AA12" s="1"/>
    </row>
    <row r="13" spans="1:27" ht="19.5" thickBot="1">
      <c r="A13" s="23" t="s">
        <v>5</v>
      </c>
      <c r="B13" s="147"/>
      <c r="C13" s="147"/>
      <c r="D13" s="147"/>
      <c r="E13" s="147"/>
      <c r="F13" s="151"/>
      <c r="G13" s="151"/>
      <c r="H13" s="151"/>
      <c r="I13" s="208">
        <v>3798</v>
      </c>
      <c r="J13" s="1"/>
      <c r="K13" s="1"/>
      <c r="L13" s="46"/>
      <c r="M13" s="1"/>
      <c r="N13" s="1"/>
      <c r="O13" s="1"/>
      <c r="P13" s="1"/>
      <c r="Q13" s="1"/>
      <c r="R13" s="1"/>
      <c r="S13" s="1"/>
      <c r="T13" s="1"/>
      <c r="U13" s="1"/>
      <c r="V13" s="23"/>
      <c r="W13" s="1"/>
      <c r="X13" s="1"/>
      <c r="Y13" s="1"/>
      <c r="Z13" s="1"/>
      <c r="AA13" s="1"/>
    </row>
    <row r="14" spans="1:27" s="153" customFormat="1" ht="17.25" customHeight="1">
      <c r="A14" s="247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8"/>
      <c r="X14" s="8"/>
      <c r="Y14" s="8"/>
      <c r="Z14" s="8"/>
      <c r="AA14" s="8"/>
    </row>
    <row r="15" spans="1:27" s="153" customFormat="1" ht="17.25" customHeight="1" thickBot="1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8"/>
      <c r="X15" s="8"/>
      <c r="Y15" s="8"/>
      <c r="Z15" s="8"/>
      <c r="AA15" s="8"/>
    </row>
    <row r="16" spans="1:27" s="27" customFormat="1" ht="15.75" customHeight="1">
      <c r="A16" s="240" t="s">
        <v>6</v>
      </c>
      <c r="B16" s="226" t="s">
        <v>7</v>
      </c>
      <c r="C16" s="226" t="s">
        <v>8</v>
      </c>
      <c r="D16" s="226" t="s">
        <v>9</v>
      </c>
      <c r="E16" s="226" t="s">
        <v>10</v>
      </c>
      <c r="F16" s="233" t="s">
        <v>82</v>
      </c>
      <c r="G16" s="233" t="s">
        <v>11</v>
      </c>
      <c r="H16" s="233" t="s">
        <v>256</v>
      </c>
      <c r="I16" s="233" t="s">
        <v>12</v>
      </c>
      <c r="J16" s="226" t="s">
        <v>142</v>
      </c>
      <c r="K16" s="226" t="s">
        <v>14</v>
      </c>
      <c r="L16" s="226" t="s">
        <v>15</v>
      </c>
      <c r="M16" s="226" t="s">
        <v>16</v>
      </c>
      <c r="N16" s="226" t="s">
        <v>17</v>
      </c>
      <c r="O16" s="253" t="s">
        <v>143</v>
      </c>
      <c r="P16" s="254"/>
      <c r="Q16" s="254"/>
      <c r="R16" s="254"/>
      <c r="S16" s="254"/>
      <c r="T16" s="228" t="s">
        <v>144</v>
      </c>
      <c r="U16" s="230" t="s">
        <v>145</v>
      </c>
      <c r="V16" s="224" t="s">
        <v>146</v>
      </c>
    </row>
    <row r="17" spans="1:22" s="27" customFormat="1" ht="68.25" customHeight="1" thickBot="1">
      <c r="A17" s="241"/>
      <c r="B17" s="227"/>
      <c r="C17" s="227"/>
      <c r="D17" s="227"/>
      <c r="E17" s="227"/>
      <c r="F17" s="234"/>
      <c r="G17" s="234"/>
      <c r="H17" s="234"/>
      <c r="I17" s="234"/>
      <c r="J17" s="227"/>
      <c r="K17" s="227"/>
      <c r="L17" s="227"/>
      <c r="M17" s="227"/>
      <c r="N17" s="227"/>
      <c r="O17" s="146" t="s">
        <v>18</v>
      </c>
      <c r="P17" s="146" t="s">
        <v>147</v>
      </c>
      <c r="Q17" s="146" t="s">
        <v>148</v>
      </c>
      <c r="R17" s="182" t="s">
        <v>175</v>
      </c>
      <c r="S17" s="186" t="s">
        <v>85</v>
      </c>
      <c r="T17" s="229"/>
      <c r="U17" s="231"/>
      <c r="V17" s="225"/>
    </row>
    <row r="18" spans="1:22" ht="15.75" thickBot="1">
      <c r="A18" s="206">
        <v>1</v>
      </c>
      <c r="B18" s="159">
        <v>2</v>
      </c>
      <c r="C18" s="159">
        <v>3</v>
      </c>
      <c r="D18" s="159">
        <v>4</v>
      </c>
      <c r="E18" s="159">
        <v>5</v>
      </c>
      <c r="F18" s="159">
        <v>6</v>
      </c>
      <c r="G18" s="159">
        <v>7</v>
      </c>
      <c r="H18" s="159">
        <v>8</v>
      </c>
      <c r="I18" s="159">
        <v>9</v>
      </c>
      <c r="J18" s="159">
        <v>10</v>
      </c>
      <c r="K18" s="159">
        <v>11</v>
      </c>
      <c r="L18" s="159">
        <v>12</v>
      </c>
      <c r="M18" s="159">
        <v>13</v>
      </c>
      <c r="N18" s="159">
        <v>14</v>
      </c>
      <c r="O18" s="159">
        <v>15</v>
      </c>
      <c r="P18" s="159">
        <v>16</v>
      </c>
      <c r="Q18" s="159">
        <v>17</v>
      </c>
      <c r="R18" s="159">
        <v>18</v>
      </c>
      <c r="S18" s="159">
        <v>19</v>
      </c>
      <c r="T18" s="159">
        <v>20</v>
      </c>
      <c r="U18" s="159">
        <v>21</v>
      </c>
      <c r="V18" s="159">
        <v>22</v>
      </c>
    </row>
    <row r="19" spans="1:22" ht="33" customHeight="1">
      <c r="A19" s="235">
        <v>1</v>
      </c>
      <c r="B19" s="255" t="s">
        <v>97</v>
      </c>
      <c r="C19" s="29" t="s">
        <v>19</v>
      </c>
      <c r="D19" s="32" t="s">
        <v>20</v>
      </c>
      <c r="E19" s="60" t="s">
        <v>251</v>
      </c>
      <c r="F19" s="51" t="s">
        <v>83</v>
      </c>
      <c r="G19" s="53">
        <v>5.21</v>
      </c>
      <c r="H19" s="53">
        <f>G19*1.75</f>
        <v>9.1174999999999997</v>
      </c>
      <c r="I19" s="52">
        <f>ROUND(SUM(H19*17697),0)</f>
        <v>161352</v>
      </c>
      <c r="J19" s="7" t="s">
        <v>98</v>
      </c>
      <c r="K19" s="6" t="s">
        <v>23</v>
      </c>
      <c r="L19" s="109">
        <v>142</v>
      </c>
      <c r="M19" s="42">
        <f>L19/720</f>
        <v>0.19722222222222222</v>
      </c>
      <c r="N19" s="34">
        <f>17697*H19*M19</f>
        <v>31822.278395833331</v>
      </c>
      <c r="O19" s="37">
        <f>17697*0.4*M19</f>
        <v>1396.0966666666666</v>
      </c>
      <c r="P19" s="37"/>
      <c r="Q19" s="37"/>
      <c r="R19" s="37"/>
      <c r="S19" s="199">
        <f>ROUND(SUM(N19*10%),0)</f>
        <v>3182</v>
      </c>
      <c r="T19" s="184">
        <f>N19+O19+P19+Q19+S19</f>
        <v>36400.375062499996</v>
      </c>
      <c r="U19" s="200">
        <f>T19*12/1000</f>
        <v>436.80450074999993</v>
      </c>
      <c r="V19" s="115">
        <f>N19</f>
        <v>31822.278395833331</v>
      </c>
    </row>
    <row r="20" spans="1:22" ht="33" customHeight="1">
      <c r="A20" s="239"/>
      <c r="B20" s="238"/>
      <c r="C20" s="29" t="s">
        <v>19</v>
      </c>
      <c r="D20" s="32" t="s">
        <v>20</v>
      </c>
      <c r="E20" s="60" t="s">
        <v>251</v>
      </c>
      <c r="F20" s="51" t="s">
        <v>83</v>
      </c>
      <c r="G20" s="53">
        <v>5.21</v>
      </c>
      <c r="H20" s="53">
        <f>G20*1.75</f>
        <v>9.1174999999999997</v>
      </c>
      <c r="I20" s="52">
        <f t="shared" ref="I20:I76" si="0">ROUND(SUM(H20*17697),0)</f>
        <v>161352</v>
      </c>
      <c r="J20" s="7" t="s">
        <v>98</v>
      </c>
      <c r="K20" s="6"/>
      <c r="L20" s="109"/>
      <c r="M20" s="42">
        <f>L20/720</f>
        <v>0</v>
      </c>
      <c r="N20" s="34">
        <f t="shared" ref="N20:N76" si="1">17697*H20*M20</f>
        <v>0</v>
      </c>
      <c r="O20" s="37"/>
      <c r="P20" s="37"/>
      <c r="Q20" s="37"/>
      <c r="R20" s="37"/>
      <c r="S20" s="199">
        <f>ROUND(SUM(N20*10%),0)</f>
        <v>0</v>
      </c>
      <c r="T20" s="184">
        <f t="shared" ref="T20:T76" si="2">N20+O20+P20+Q20+S20</f>
        <v>0</v>
      </c>
      <c r="U20" s="190">
        <f>T20*12/1000</f>
        <v>0</v>
      </c>
      <c r="V20" s="115">
        <f>N20</f>
        <v>0</v>
      </c>
    </row>
    <row r="21" spans="1:22" s="123" customFormat="1" ht="30.75" customHeight="1">
      <c r="A21" s="236"/>
      <c r="B21" s="95"/>
      <c r="C21" s="95"/>
      <c r="D21" s="96"/>
      <c r="E21" s="95"/>
      <c r="F21" s="97"/>
      <c r="G21" s="98"/>
      <c r="H21" s="98"/>
      <c r="I21" s="99"/>
      <c r="J21" s="100"/>
      <c r="K21" s="101" t="s">
        <v>22</v>
      </c>
      <c r="L21" s="102">
        <f t="shared" ref="L21:V21" si="3">SUM(L19:L20)</f>
        <v>142</v>
      </c>
      <c r="M21" s="103">
        <f t="shared" si="3"/>
        <v>0.19722222222222222</v>
      </c>
      <c r="N21" s="102">
        <f t="shared" si="3"/>
        <v>31822.278395833331</v>
      </c>
      <c r="O21" s="102">
        <f t="shared" si="3"/>
        <v>1396.0966666666666</v>
      </c>
      <c r="P21" s="102">
        <f t="shared" si="3"/>
        <v>0</v>
      </c>
      <c r="Q21" s="102">
        <f t="shared" si="3"/>
        <v>0</v>
      </c>
      <c r="R21" s="102">
        <f t="shared" si="3"/>
        <v>0</v>
      </c>
      <c r="S21" s="187">
        <f t="shared" si="3"/>
        <v>3182</v>
      </c>
      <c r="T21" s="192">
        <f t="shared" si="3"/>
        <v>36400.375062499996</v>
      </c>
      <c r="U21" s="195">
        <f t="shared" si="3"/>
        <v>436.80450074999993</v>
      </c>
      <c r="V21" s="192">
        <f t="shared" si="3"/>
        <v>31822.278395833331</v>
      </c>
    </row>
    <row r="22" spans="1:22" ht="42" customHeight="1">
      <c r="A22" s="237">
        <v>2</v>
      </c>
      <c r="B22" s="222" t="s">
        <v>63</v>
      </c>
      <c r="C22" s="29" t="s">
        <v>177</v>
      </c>
      <c r="D22" s="32" t="s">
        <v>20</v>
      </c>
      <c r="E22" s="29">
        <v>21</v>
      </c>
      <c r="F22" s="51" t="s">
        <v>83</v>
      </c>
      <c r="G22" s="53">
        <v>5.21</v>
      </c>
      <c r="H22" s="53">
        <f t="shared" ref="H22:H23" si="4">G22*1.75</f>
        <v>9.1174999999999997</v>
      </c>
      <c r="I22" s="52">
        <f t="shared" si="0"/>
        <v>161352</v>
      </c>
      <c r="J22" s="7" t="s">
        <v>176</v>
      </c>
      <c r="K22" s="6" t="s">
        <v>156</v>
      </c>
      <c r="L22" s="109">
        <v>132</v>
      </c>
      <c r="M22" s="42">
        <f>L22/720</f>
        <v>0.18333333333333332</v>
      </c>
      <c r="N22" s="34">
        <f t="shared" si="1"/>
        <v>29581.272874999995</v>
      </c>
      <c r="O22" s="37">
        <f>17697*0.4*M22</f>
        <v>1297.78</v>
      </c>
      <c r="P22" s="37"/>
      <c r="Q22" s="37"/>
      <c r="R22" s="37">
        <f>N22*40%</f>
        <v>11832.509149999998</v>
      </c>
      <c r="S22" s="199">
        <f>ROUND(SUM(N22*10%),0)</f>
        <v>2958</v>
      </c>
      <c r="T22" s="184">
        <f>N22+O22+P22+Q22+S22+R22</f>
        <v>45669.562024999992</v>
      </c>
      <c r="U22" s="191">
        <f>T22*12/1000</f>
        <v>548.03474429999994</v>
      </c>
      <c r="V22" s="115">
        <f>N22</f>
        <v>29581.272874999995</v>
      </c>
    </row>
    <row r="23" spans="1:22" ht="42" customHeight="1">
      <c r="A23" s="239"/>
      <c r="B23" s="238"/>
      <c r="C23" s="29" t="s">
        <v>177</v>
      </c>
      <c r="D23" s="32" t="s">
        <v>20</v>
      </c>
      <c r="E23" s="29">
        <v>21</v>
      </c>
      <c r="F23" s="51" t="s">
        <v>83</v>
      </c>
      <c r="G23" s="53">
        <v>5.21</v>
      </c>
      <c r="H23" s="53">
        <f t="shared" si="4"/>
        <v>9.1174999999999997</v>
      </c>
      <c r="I23" s="52">
        <f t="shared" si="0"/>
        <v>161352</v>
      </c>
      <c r="J23" s="7" t="s">
        <v>176</v>
      </c>
      <c r="K23" s="6" t="s">
        <v>149</v>
      </c>
      <c r="L23" s="109">
        <v>6</v>
      </c>
      <c r="M23" s="42">
        <f>L23/720</f>
        <v>8.3333333333333332E-3</v>
      </c>
      <c r="N23" s="34">
        <f t="shared" si="1"/>
        <v>1344.6033124999999</v>
      </c>
      <c r="O23" s="37"/>
      <c r="P23" s="37"/>
      <c r="Q23" s="37"/>
      <c r="R23" s="37">
        <f>N23*40%</f>
        <v>537.84132499999998</v>
      </c>
      <c r="S23" s="199">
        <f>ROUND(SUM(N23*10%),0)</f>
        <v>134</v>
      </c>
      <c r="T23" s="184">
        <f>N23+O23+P23+Q23+S23+R23</f>
        <v>2016.4446374999998</v>
      </c>
      <c r="U23" s="191">
        <f>T23*12/1000</f>
        <v>24.197335649999996</v>
      </c>
      <c r="V23" s="115">
        <f>N23</f>
        <v>1344.6033124999999</v>
      </c>
    </row>
    <row r="24" spans="1:22" s="123" customFormat="1" ht="32.25" customHeight="1">
      <c r="A24" s="236"/>
      <c r="B24" s="95"/>
      <c r="C24" s="95"/>
      <c r="D24" s="96"/>
      <c r="E24" s="95"/>
      <c r="F24" s="97"/>
      <c r="G24" s="98"/>
      <c r="H24" s="98"/>
      <c r="I24" s="99"/>
      <c r="J24" s="100"/>
      <c r="K24" s="101" t="s">
        <v>22</v>
      </c>
      <c r="L24" s="102">
        <f>SUM(L22:L23)</f>
        <v>138</v>
      </c>
      <c r="M24" s="103">
        <f>SUM(M22:M23)</f>
        <v>0.19166666666666665</v>
      </c>
      <c r="N24" s="102">
        <f>SUM(N22:N23)</f>
        <v>30925.876187499995</v>
      </c>
      <c r="O24" s="102">
        <f t="shared" ref="O24:V24" si="5">SUM(O22:O23)</f>
        <v>1297.78</v>
      </c>
      <c r="P24" s="102">
        <f t="shared" si="5"/>
        <v>0</v>
      </c>
      <c r="Q24" s="102">
        <f t="shared" si="5"/>
        <v>0</v>
      </c>
      <c r="R24" s="102">
        <f t="shared" si="5"/>
        <v>12370.350474999997</v>
      </c>
      <c r="S24" s="187">
        <f t="shared" si="5"/>
        <v>3092</v>
      </c>
      <c r="T24" s="192">
        <f t="shared" si="5"/>
        <v>47686.006662499989</v>
      </c>
      <c r="U24" s="195">
        <f t="shared" si="5"/>
        <v>572.23207994999996</v>
      </c>
      <c r="V24" s="192">
        <f t="shared" si="5"/>
        <v>30925.876187499995</v>
      </c>
    </row>
    <row r="25" spans="1:22" ht="37.5" customHeight="1">
      <c r="A25" s="237">
        <v>3</v>
      </c>
      <c r="B25" s="222" t="s">
        <v>76</v>
      </c>
      <c r="C25" s="29" t="s">
        <v>19</v>
      </c>
      <c r="D25" s="32" t="s">
        <v>20</v>
      </c>
      <c r="E25" s="29">
        <v>33.090000000000003</v>
      </c>
      <c r="F25" s="51" t="s">
        <v>83</v>
      </c>
      <c r="G25" s="53">
        <v>5.31</v>
      </c>
      <c r="H25" s="53">
        <f t="shared" ref="H25:H28" si="6">G25*1.75</f>
        <v>9.2924999999999986</v>
      </c>
      <c r="I25" s="52">
        <f t="shared" si="0"/>
        <v>164449</v>
      </c>
      <c r="J25" s="7" t="s">
        <v>176</v>
      </c>
      <c r="K25" s="6" t="s">
        <v>107</v>
      </c>
      <c r="L25" s="109">
        <v>72</v>
      </c>
      <c r="M25" s="42">
        <f>L25/720</f>
        <v>0.1</v>
      </c>
      <c r="N25" s="34">
        <f t="shared" si="1"/>
        <v>16444.937249999999</v>
      </c>
      <c r="O25" s="37">
        <f>17697*0.5*M25</f>
        <v>884.85</v>
      </c>
      <c r="P25" s="37">
        <v>8848</v>
      </c>
      <c r="Q25" s="37"/>
      <c r="R25" s="37">
        <f t="shared" ref="R25:R28" si="7">N25*40%</f>
        <v>6577.9749000000002</v>
      </c>
      <c r="S25" s="199">
        <f>ROUND(SUM(N25*10%),0)</f>
        <v>1644</v>
      </c>
      <c r="T25" s="184">
        <f>N25+O25+P25+Q25+S25+R25</f>
        <v>34399.762149999995</v>
      </c>
      <c r="U25" s="191">
        <f>T25*12/1000</f>
        <v>412.79714579999995</v>
      </c>
      <c r="V25" s="115">
        <f>N25</f>
        <v>16444.937249999999</v>
      </c>
    </row>
    <row r="26" spans="1:22" ht="37.5" customHeight="1">
      <c r="A26" s="239"/>
      <c r="B26" s="223"/>
      <c r="C26" s="29" t="s">
        <v>19</v>
      </c>
      <c r="D26" s="32" t="s">
        <v>20</v>
      </c>
      <c r="E26" s="29">
        <v>33.090000000000003</v>
      </c>
      <c r="F26" s="51" t="s">
        <v>83</v>
      </c>
      <c r="G26" s="53">
        <v>5.31</v>
      </c>
      <c r="H26" s="53">
        <f t="shared" si="6"/>
        <v>9.2924999999999986</v>
      </c>
      <c r="I26" s="52">
        <f t="shared" si="0"/>
        <v>164449</v>
      </c>
      <c r="J26" s="7" t="s">
        <v>176</v>
      </c>
      <c r="K26" s="6" t="s">
        <v>150</v>
      </c>
      <c r="L26" s="109">
        <v>72</v>
      </c>
      <c r="M26" s="42">
        <f>L26/720</f>
        <v>0.1</v>
      </c>
      <c r="N26" s="34">
        <f t="shared" si="1"/>
        <v>16444.937249999999</v>
      </c>
      <c r="O26" s="37">
        <f>17697*0.5*M26</f>
        <v>884.85</v>
      </c>
      <c r="P26" s="37"/>
      <c r="Q26" s="37"/>
      <c r="R26" s="37">
        <f t="shared" si="7"/>
        <v>6577.9749000000002</v>
      </c>
      <c r="S26" s="199">
        <f>ROUND(SUM(N26*10%),0)</f>
        <v>1644</v>
      </c>
      <c r="T26" s="184">
        <f t="shared" ref="T26:T28" si="8">N26+O26+P26+Q26+S26+R26</f>
        <v>25551.762149999999</v>
      </c>
      <c r="U26" s="191">
        <f>T26*12/1000</f>
        <v>306.62114580000002</v>
      </c>
      <c r="V26" s="115">
        <f>N26</f>
        <v>16444.937249999999</v>
      </c>
    </row>
    <row r="27" spans="1:22" ht="37.5" customHeight="1">
      <c r="A27" s="239"/>
      <c r="B27" s="223"/>
      <c r="C27" s="29" t="s">
        <v>19</v>
      </c>
      <c r="D27" s="32" t="s">
        <v>20</v>
      </c>
      <c r="E27" s="29">
        <v>33.090000000000003</v>
      </c>
      <c r="F27" s="51" t="s">
        <v>83</v>
      </c>
      <c r="G27" s="53">
        <v>5.31</v>
      </c>
      <c r="H27" s="53">
        <f t="shared" si="6"/>
        <v>9.2924999999999986</v>
      </c>
      <c r="I27" s="52">
        <f t="shared" si="0"/>
        <v>164449</v>
      </c>
      <c r="J27" s="7" t="s">
        <v>176</v>
      </c>
      <c r="K27" s="6" t="s">
        <v>48</v>
      </c>
      <c r="L27" s="109">
        <v>10</v>
      </c>
      <c r="M27" s="42">
        <f>L27/720</f>
        <v>1.3888888888888888E-2</v>
      </c>
      <c r="N27" s="34">
        <f t="shared" si="1"/>
        <v>2284.0190624999996</v>
      </c>
      <c r="O27" s="37"/>
      <c r="P27" s="37"/>
      <c r="Q27" s="37"/>
      <c r="R27" s="37">
        <f t="shared" si="7"/>
        <v>913.60762499999987</v>
      </c>
      <c r="S27" s="199">
        <f>ROUND(SUM(N27*10%),0)</f>
        <v>228</v>
      </c>
      <c r="T27" s="184">
        <f t="shared" si="8"/>
        <v>3425.6266874999992</v>
      </c>
      <c r="U27" s="191">
        <f>T27*12/1000</f>
        <v>41.107520249999986</v>
      </c>
      <c r="V27" s="115">
        <f>N27</f>
        <v>2284.0190624999996</v>
      </c>
    </row>
    <row r="28" spans="1:22" ht="32.25" customHeight="1">
      <c r="A28" s="239"/>
      <c r="B28" s="238"/>
      <c r="C28" s="29" t="s">
        <v>19</v>
      </c>
      <c r="D28" s="32" t="s">
        <v>20</v>
      </c>
      <c r="E28" s="29">
        <v>33.090000000000003</v>
      </c>
      <c r="F28" s="51" t="s">
        <v>83</v>
      </c>
      <c r="G28" s="53">
        <v>5.31</v>
      </c>
      <c r="H28" s="53">
        <f t="shared" si="6"/>
        <v>9.2924999999999986</v>
      </c>
      <c r="I28" s="52">
        <f t="shared" si="0"/>
        <v>164449</v>
      </c>
      <c r="J28" s="7" t="s">
        <v>176</v>
      </c>
      <c r="K28" s="6" t="s">
        <v>26</v>
      </c>
      <c r="L28" s="109">
        <v>4</v>
      </c>
      <c r="M28" s="42">
        <f>L28/720</f>
        <v>5.5555555555555558E-3</v>
      </c>
      <c r="N28" s="34">
        <f t="shared" si="1"/>
        <v>913.60762499999987</v>
      </c>
      <c r="O28" s="37"/>
      <c r="P28" s="37"/>
      <c r="Q28" s="37"/>
      <c r="R28" s="37">
        <f t="shared" si="7"/>
        <v>365.44304999999997</v>
      </c>
      <c r="S28" s="199">
        <f>ROUND(SUM(N28*10%),0)</f>
        <v>91</v>
      </c>
      <c r="T28" s="184">
        <f t="shared" si="8"/>
        <v>1370.050675</v>
      </c>
      <c r="U28" s="191">
        <f>T28*12/1000</f>
        <v>16.440608099999999</v>
      </c>
      <c r="V28" s="115">
        <f>N28</f>
        <v>913.60762499999987</v>
      </c>
    </row>
    <row r="29" spans="1:22" s="123" customFormat="1" ht="32.25" customHeight="1">
      <c r="A29" s="236"/>
      <c r="B29" s="95"/>
      <c r="C29" s="95"/>
      <c r="D29" s="96"/>
      <c r="E29" s="95"/>
      <c r="F29" s="97"/>
      <c r="G29" s="98"/>
      <c r="H29" s="98"/>
      <c r="I29" s="99"/>
      <c r="J29" s="100"/>
      <c r="K29" s="101" t="s">
        <v>22</v>
      </c>
      <c r="L29" s="102">
        <f>SUM(L25:L28)</f>
        <v>158</v>
      </c>
      <c r="M29" s="103">
        <f>SUM(M25:M28)</f>
        <v>0.21944444444444447</v>
      </c>
      <c r="N29" s="102">
        <f>SUM(N25:N28)</f>
        <v>36087.501187499998</v>
      </c>
      <c r="O29" s="102">
        <f t="shared" ref="O29:V29" si="9">SUM(O25:O28)</f>
        <v>1769.7</v>
      </c>
      <c r="P29" s="102">
        <f t="shared" si="9"/>
        <v>8848</v>
      </c>
      <c r="Q29" s="102">
        <f t="shared" si="9"/>
        <v>0</v>
      </c>
      <c r="R29" s="102">
        <f t="shared" si="9"/>
        <v>14435.000475000001</v>
      </c>
      <c r="S29" s="187">
        <f t="shared" si="9"/>
        <v>3607</v>
      </c>
      <c r="T29" s="192">
        <f t="shared" si="9"/>
        <v>64747.201662499989</v>
      </c>
      <c r="U29" s="195">
        <f t="shared" si="9"/>
        <v>776.96641994999993</v>
      </c>
      <c r="V29" s="192">
        <f t="shared" si="9"/>
        <v>36087.501187499998</v>
      </c>
    </row>
    <row r="30" spans="1:22" ht="36" customHeight="1">
      <c r="A30" s="237">
        <v>4</v>
      </c>
      <c r="B30" s="222" t="s">
        <v>24</v>
      </c>
      <c r="C30" s="29" t="s">
        <v>25</v>
      </c>
      <c r="D30" s="32" t="s">
        <v>20</v>
      </c>
      <c r="E30" s="39">
        <v>29.08</v>
      </c>
      <c r="F30" s="51" t="s">
        <v>83</v>
      </c>
      <c r="G30" s="53">
        <v>5.31</v>
      </c>
      <c r="H30" s="53">
        <f t="shared" ref="H30:H33" si="10">G30*1.75</f>
        <v>9.2924999999999986</v>
      </c>
      <c r="I30" s="52">
        <f t="shared" si="0"/>
        <v>164449</v>
      </c>
      <c r="J30" s="7" t="s">
        <v>21</v>
      </c>
      <c r="K30" s="9" t="s">
        <v>151</v>
      </c>
      <c r="L30" s="109">
        <v>96</v>
      </c>
      <c r="M30" s="42">
        <f>L30/720</f>
        <v>0.13333333333333333</v>
      </c>
      <c r="N30" s="34">
        <f t="shared" si="1"/>
        <v>21926.582999999995</v>
      </c>
      <c r="O30" s="37"/>
      <c r="P30" s="37"/>
      <c r="Q30" s="37"/>
      <c r="R30" s="37"/>
      <c r="S30" s="199">
        <f>ROUND(SUM(N30*10%),0)</f>
        <v>2193</v>
      </c>
      <c r="T30" s="184">
        <f t="shared" si="2"/>
        <v>24119.582999999995</v>
      </c>
      <c r="U30" s="191">
        <f>T30*12/1000</f>
        <v>289.4349959999999</v>
      </c>
      <c r="V30" s="115">
        <f>N30</f>
        <v>21926.582999999995</v>
      </c>
    </row>
    <row r="31" spans="1:22" ht="32.25" customHeight="1">
      <c r="A31" s="239"/>
      <c r="B31" s="223"/>
      <c r="C31" s="29" t="s">
        <v>25</v>
      </c>
      <c r="D31" s="32" t="s">
        <v>20</v>
      </c>
      <c r="E31" s="39">
        <v>29.08</v>
      </c>
      <c r="F31" s="51" t="s">
        <v>83</v>
      </c>
      <c r="G31" s="53">
        <v>5.31</v>
      </c>
      <c r="H31" s="53">
        <f t="shared" si="10"/>
        <v>9.2924999999999986</v>
      </c>
      <c r="I31" s="52">
        <f t="shared" si="0"/>
        <v>164449</v>
      </c>
      <c r="J31" s="7" t="s">
        <v>21</v>
      </c>
      <c r="K31" s="9" t="s">
        <v>48</v>
      </c>
      <c r="L31" s="109">
        <v>10</v>
      </c>
      <c r="M31" s="42">
        <f>L31/720</f>
        <v>1.3888888888888888E-2</v>
      </c>
      <c r="N31" s="34">
        <f t="shared" si="1"/>
        <v>2284.0190624999996</v>
      </c>
      <c r="O31" s="37"/>
      <c r="P31" s="37"/>
      <c r="Q31" s="37"/>
      <c r="R31" s="37"/>
      <c r="S31" s="199">
        <f>ROUND(SUM(N31*10%),0)</f>
        <v>228</v>
      </c>
      <c r="T31" s="184">
        <f t="shared" si="2"/>
        <v>2512.0190624999996</v>
      </c>
      <c r="U31" s="191">
        <f>T31*12/1000</f>
        <v>30.144228749999996</v>
      </c>
      <c r="V31" s="115">
        <f>N31</f>
        <v>2284.0190624999996</v>
      </c>
    </row>
    <row r="32" spans="1:22" ht="32.25" customHeight="1">
      <c r="A32" s="239"/>
      <c r="B32" s="223"/>
      <c r="C32" s="29" t="s">
        <v>25</v>
      </c>
      <c r="D32" s="32" t="s">
        <v>20</v>
      </c>
      <c r="E32" s="39">
        <v>29.08</v>
      </c>
      <c r="F32" s="51" t="s">
        <v>83</v>
      </c>
      <c r="G32" s="53">
        <v>5.31</v>
      </c>
      <c r="H32" s="53">
        <f t="shared" si="10"/>
        <v>9.2924999999999986</v>
      </c>
      <c r="I32" s="52">
        <f t="shared" si="0"/>
        <v>164449</v>
      </c>
      <c r="J32" s="7" t="s">
        <v>21</v>
      </c>
      <c r="K32" s="9" t="s">
        <v>152</v>
      </c>
      <c r="L32" s="109">
        <v>3</v>
      </c>
      <c r="M32" s="42">
        <f>L32/720</f>
        <v>4.1666666666666666E-3</v>
      </c>
      <c r="N32" s="34">
        <f t="shared" si="1"/>
        <v>685.20571874999985</v>
      </c>
      <c r="O32" s="37"/>
      <c r="P32" s="37"/>
      <c r="Q32" s="37"/>
      <c r="R32" s="37"/>
      <c r="S32" s="199">
        <f>ROUND(SUM(N32*10%),0)</f>
        <v>69</v>
      </c>
      <c r="T32" s="184">
        <f t="shared" si="2"/>
        <v>754.20571874999985</v>
      </c>
      <c r="U32" s="191">
        <f>T32*12/1000</f>
        <v>9.050468624999997</v>
      </c>
      <c r="V32" s="115">
        <f>N32</f>
        <v>685.20571874999985</v>
      </c>
    </row>
    <row r="33" spans="1:22" ht="32.25" customHeight="1">
      <c r="A33" s="239"/>
      <c r="B33" s="238"/>
      <c r="C33" s="29" t="s">
        <v>25</v>
      </c>
      <c r="D33" s="32" t="s">
        <v>20</v>
      </c>
      <c r="E33" s="39">
        <v>29.08</v>
      </c>
      <c r="F33" s="51" t="s">
        <v>83</v>
      </c>
      <c r="G33" s="53">
        <v>5.31</v>
      </c>
      <c r="H33" s="53">
        <f t="shared" si="10"/>
        <v>9.2924999999999986</v>
      </c>
      <c r="I33" s="52">
        <f t="shared" si="0"/>
        <v>164449</v>
      </c>
      <c r="J33" s="7" t="s">
        <v>21</v>
      </c>
      <c r="K33" s="9" t="s">
        <v>185</v>
      </c>
      <c r="L33" s="109">
        <v>17</v>
      </c>
      <c r="M33" s="42">
        <f>L33/720</f>
        <v>2.361111111111111E-2</v>
      </c>
      <c r="N33" s="34">
        <f t="shared" si="1"/>
        <v>3882.8324062499992</v>
      </c>
      <c r="O33" s="37"/>
      <c r="P33" s="37"/>
      <c r="Q33" s="37"/>
      <c r="R33" s="37"/>
      <c r="S33" s="199">
        <f>ROUND(SUM(N33*10%),0)</f>
        <v>388</v>
      </c>
      <c r="T33" s="184">
        <f t="shared" si="2"/>
        <v>4270.8324062499996</v>
      </c>
      <c r="U33" s="191">
        <f>T33*12/1000</f>
        <v>51.249988874999993</v>
      </c>
      <c r="V33" s="115">
        <f>N33</f>
        <v>3882.8324062499992</v>
      </c>
    </row>
    <row r="34" spans="1:22" s="123" customFormat="1" ht="32.25" customHeight="1">
      <c r="A34" s="236"/>
      <c r="B34" s="95"/>
      <c r="C34" s="95"/>
      <c r="D34" s="96"/>
      <c r="E34" s="95"/>
      <c r="F34" s="97"/>
      <c r="G34" s="98"/>
      <c r="H34" s="98"/>
      <c r="I34" s="99"/>
      <c r="J34" s="100"/>
      <c r="K34" s="101" t="s">
        <v>22</v>
      </c>
      <c r="L34" s="102">
        <f>SUM(L30:L33)</f>
        <v>126</v>
      </c>
      <c r="M34" s="103">
        <f>SUM(M30:M33)</f>
        <v>0.17500000000000002</v>
      </c>
      <c r="N34" s="102">
        <f>SUM(N30:N33)</f>
        <v>28778.640187499994</v>
      </c>
      <c r="O34" s="102">
        <f t="shared" ref="O34:V34" si="11">SUM(O30:O33)</f>
        <v>0</v>
      </c>
      <c r="P34" s="102">
        <f t="shared" si="11"/>
        <v>0</v>
      </c>
      <c r="Q34" s="102">
        <f t="shared" si="11"/>
        <v>0</v>
      </c>
      <c r="R34" s="102">
        <f t="shared" si="11"/>
        <v>0</v>
      </c>
      <c r="S34" s="187">
        <f t="shared" si="11"/>
        <v>2878</v>
      </c>
      <c r="T34" s="192">
        <f t="shared" si="11"/>
        <v>31656.640187499994</v>
      </c>
      <c r="U34" s="195">
        <f t="shared" si="11"/>
        <v>379.87968224999986</v>
      </c>
      <c r="V34" s="192">
        <f t="shared" si="11"/>
        <v>28778.640187499994</v>
      </c>
    </row>
    <row r="35" spans="1:22" ht="32.25" customHeight="1">
      <c r="A35" s="237">
        <v>5</v>
      </c>
      <c r="B35" s="222" t="s">
        <v>184</v>
      </c>
      <c r="C35" s="29" t="s">
        <v>19</v>
      </c>
      <c r="D35" s="32" t="s">
        <v>20</v>
      </c>
      <c r="E35" s="39">
        <v>13</v>
      </c>
      <c r="F35" s="51" t="s">
        <v>83</v>
      </c>
      <c r="G35" s="53">
        <v>5.03</v>
      </c>
      <c r="H35" s="53">
        <f t="shared" ref="H35:H37" si="12">G35*1.75</f>
        <v>8.8025000000000002</v>
      </c>
      <c r="I35" s="52">
        <f t="shared" si="0"/>
        <v>155778</v>
      </c>
      <c r="J35" s="7"/>
      <c r="K35" s="6" t="s">
        <v>79</v>
      </c>
      <c r="L35" s="109">
        <v>192</v>
      </c>
      <c r="M35" s="42">
        <f>L35/720</f>
        <v>0.26666666666666666</v>
      </c>
      <c r="N35" s="34">
        <f t="shared" si="1"/>
        <v>41540.758000000002</v>
      </c>
      <c r="O35" s="37">
        <f>17697*0.5*M35</f>
        <v>2359.6</v>
      </c>
      <c r="P35" s="37"/>
      <c r="Q35" s="37"/>
      <c r="R35" s="37"/>
      <c r="S35" s="199">
        <f>ROUND(SUM(N35*10%),0)</f>
        <v>4154</v>
      </c>
      <c r="T35" s="184">
        <f>N35+O35+P35+Q35+S35+R35</f>
        <v>48054.358</v>
      </c>
      <c r="U35" s="191">
        <f>T35*12/1000</f>
        <v>576.65229599999998</v>
      </c>
      <c r="V35" s="115">
        <f>N35</f>
        <v>41540.758000000002</v>
      </c>
    </row>
    <row r="36" spans="1:22" ht="32.25" customHeight="1">
      <c r="A36" s="239"/>
      <c r="B36" s="223"/>
      <c r="C36" s="29" t="s">
        <v>19</v>
      </c>
      <c r="D36" s="32" t="s">
        <v>20</v>
      </c>
      <c r="E36" s="39">
        <v>13</v>
      </c>
      <c r="F36" s="51" t="s">
        <v>83</v>
      </c>
      <c r="G36" s="53">
        <v>5.03</v>
      </c>
      <c r="H36" s="53">
        <f t="shared" si="12"/>
        <v>8.8025000000000002</v>
      </c>
      <c r="I36" s="52">
        <f t="shared" si="0"/>
        <v>155778</v>
      </c>
      <c r="J36" s="7"/>
      <c r="K36" s="6" t="s">
        <v>52</v>
      </c>
      <c r="L36" s="109">
        <v>3</v>
      </c>
      <c r="M36" s="42">
        <f>L36/720</f>
        <v>4.1666666666666666E-3</v>
      </c>
      <c r="N36" s="34">
        <f t="shared" si="1"/>
        <v>649.07434375000003</v>
      </c>
      <c r="O36" s="37"/>
      <c r="P36" s="37"/>
      <c r="Q36" s="37"/>
      <c r="R36" s="37"/>
      <c r="S36" s="199">
        <f>ROUND(SUM(N36*10%),0)</f>
        <v>65</v>
      </c>
      <c r="T36" s="184">
        <f>N36+O36+P36+Q36+S36+R36</f>
        <v>714.07434375000003</v>
      </c>
      <c r="U36" s="191">
        <f>T36*12/1000</f>
        <v>8.5688921249999996</v>
      </c>
      <c r="V36" s="115">
        <f>N36</f>
        <v>649.07434375000003</v>
      </c>
    </row>
    <row r="37" spans="1:22" ht="42.75" customHeight="1">
      <c r="A37" s="239"/>
      <c r="B37" s="238"/>
      <c r="C37" s="29" t="s">
        <v>19</v>
      </c>
      <c r="D37" s="32" t="s">
        <v>20</v>
      </c>
      <c r="E37" s="39">
        <v>13</v>
      </c>
      <c r="F37" s="51" t="s">
        <v>83</v>
      </c>
      <c r="G37" s="53">
        <v>5.03</v>
      </c>
      <c r="H37" s="53">
        <f t="shared" si="12"/>
        <v>8.8025000000000002</v>
      </c>
      <c r="I37" s="52">
        <f t="shared" si="0"/>
        <v>155778</v>
      </c>
      <c r="J37" s="7"/>
      <c r="K37" s="6" t="s">
        <v>48</v>
      </c>
      <c r="L37" s="109">
        <v>20</v>
      </c>
      <c r="M37" s="42">
        <f>L37/720</f>
        <v>2.7777777777777776E-2</v>
      </c>
      <c r="N37" s="34">
        <f t="shared" si="1"/>
        <v>4327.1622916666665</v>
      </c>
      <c r="O37" s="37"/>
      <c r="P37" s="37"/>
      <c r="Q37" s="37"/>
      <c r="R37" s="37"/>
      <c r="S37" s="199">
        <f>ROUND(SUM(N37*10%),0)</f>
        <v>433</v>
      </c>
      <c r="T37" s="184">
        <f>N37+O37+P37+Q37+S37+R37</f>
        <v>4760.1622916666665</v>
      </c>
      <c r="U37" s="191">
        <f>T37*12/1000</f>
        <v>57.121947499999997</v>
      </c>
      <c r="V37" s="115">
        <f>N37</f>
        <v>4327.1622916666665</v>
      </c>
    </row>
    <row r="38" spans="1:22" s="123" customFormat="1" ht="32.25" customHeight="1">
      <c r="A38" s="236"/>
      <c r="B38" s="95"/>
      <c r="C38" s="95"/>
      <c r="D38" s="96"/>
      <c r="E38" s="95"/>
      <c r="F38" s="97"/>
      <c r="G38" s="98"/>
      <c r="H38" s="98"/>
      <c r="I38" s="99"/>
      <c r="J38" s="100"/>
      <c r="K38" s="101" t="s">
        <v>22</v>
      </c>
      <c r="L38" s="102">
        <f t="shared" ref="L38:V38" si="13">SUM(L35:L37)</f>
        <v>215</v>
      </c>
      <c r="M38" s="103">
        <f t="shared" si="13"/>
        <v>0.2986111111111111</v>
      </c>
      <c r="N38" s="102">
        <f t="shared" si="13"/>
        <v>46516.994635416668</v>
      </c>
      <c r="O38" s="102">
        <f t="shared" si="13"/>
        <v>2359.6</v>
      </c>
      <c r="P38" s="102">
        <f t="shared" si="13"/>
        <v>0</v>
      </c>
      <c r="Q38" s="102">
        <f t="shared" si="13"/>
        <v>0</v>
      </c>
      <c r="R38" s="102">
        <f t="shared" si="13"/>
        <v>0</v>
      </c>
      <c r="S38" s="187">
        <f t="shared" si="13"/>
        <v>4652</v>
      </c>
      <c r="T38" s="192">
        <f t="shared" si="13"/>
        <v>53528.594635416666</v>
      </c>
      <c r="U38" s="195">
        <f t="shared" si="13"/>
        <v>642.34313562500006</v>
      </c>
      <c r="V38" s="192">
        <f t="shared" si="13"/>
        <v>46516.994635416668</v>
      </c>
    </row>
    <row r="39" spans="1:22" ht="32.25" customHeight="1">
      <c r="A39" s="237">
        <v>6</v>
      </c>
      <c r="B39" s="222" t="s">
        <v>191</v>
      </c>
      <c r="C39" s="29" t="s">
        <v>81</v>
      </c>
      <c r="D39" s="32" t="s">
        <v>20</v>
      </c>
      <c r="E39" s="29">
        <v>5.1100000000000003</v>
      </c>
      <c r="F39" s="51" t="s">
        <v>83</v>
      </c>
      <c r="G39" s="53">
        <v>4.75</v>
      </c>
      <c r="H39" s="53">
        <f t="shared" ref="H39:H40" si="14">G39*1.75</f>
        <v>8.3125</v>
      </c>
      <c r="I39" s="52">
        <f t="shared" si="0"/>
        <v>147106</v>
      </c>
      <c r="J39" s="18"/>
      <c r="K39" s="19" t="s">
        <v>153</v>
      </c>
      <c r="L39" s="110">
        <v>60</v>
      </c>
      <c r="M39" s="43">
        <f>L39/720</f>
        <v>8.3333333333333329E-2</v>
      </c>
      <c r="N39" s="34">
        <f t="shared" si="1"/>
        <v>12258.859375</v>
      </c>
      <c r="O39" s="37"/>
      <c r="P39" s="37"/>
      <c r="Q39" s="37"/>
      <c r="R39" s="37"/>
      <c r="S39" s="199">
        <f>ROUND(SUM(N39*10%),0)</f>
        <v>1226</v>
      </c>
      <c r="T39" s="184">
        <f t="shared" si="2"/>
        <v>13484.859375</v>
      </c>
      <c r="U39" s="191">
        <f>T39*12/1000</f>
        <v>161.81831249999999</v>
      </c>
      <c r="V39" s="115"/>
    </row>
    <row r="40" spans="1:22" ht="32.25" customHeight="1">
      <c r="A40" s="239"/>
      <c r="B40" s="238"/>
      <c r="C40" s="29" t="s">
        <v>81</v>
      </c>
      <c r="D40" s="32" t="s">
        <v>20</v>
      </c>
      <c r="E40" s="29">
        <v>5.1100000000000003</v>
      </c>
      <c r="F40" s="51" t="s">
        <v>83</v>
      </c>
      <c r="G40" s="53">
        <v>4.75</v>
      </c>
      <c r="H40" s="53">
        <f t="shared" si="14"/>
        <v>8.3125</v>
      </c>
      <c r="I40" s="52">
        <f t="shared" si="0"/>
        <v>147106</v>
      </c>
      <c r="J40" s="18"/>
      <c r="K40" s="19" t="s">
        <v>154</v>
      </c>
      <c r="L40" s="110">
        <v>36</v>
      </c>
      <c r="M40" s="43">
        <f>L40/720</f>
        <v>0.05</v>
      </c>
      <c r="N40" s="34">
        <f t="shared" si="1"/>
        <v>7355.3156250000002</v>
      </c>
      <c r="O40" s="37"/>
      <c r="P40" s="37"/>
      <c r="Q40" s="37"/>
      <c r="R40" s="37"/>
      <c r="S40" s="199">
        <f>ROUND(SUM(N40*10%),0)</f>
        <v>736</v>
      </c>
      <c r="T40" s="184">
        <f t="shared" si="2"/>
        <v>8091.3156250000002</v>
      </c>
      <c r="U40" s="191">
        <f>T40*12/1000</f>
        <v>97.0957875</v>
      </c>
      <c r="V40" s="116"/>
    </row>
    <row r="41" spans="1:22" s="123" customFormat="1" ht="32.25" customHeight="1">
      <c r="A41" s="236"/>
      <c r="B41" s="95"/>
      <c r="C41" s="95"/>
      <c r="D41" s="96"/>
      <c r="E41" s="95"/>
      <c r="F41" s="97"/>
      <c r="G41" s="98"/>
      <c r="H41" s="98"/>
      <c r="I41" s="99"/>
      <c r="J41" s="100"/>
      <c r="K41" s="101" t="s">
        <v>22</v>
      </c>
      <c r="L41" s="102">
        <f t="shared" ref="L41:V41" si="15">SUM(L39:L40)</f>
        <v>96</v>
      </c>
      <c r="M41" s="103">
        <f t="shared" si="15"/>
        <v>0.13333333333333333</v>
      </c>
      <c r="N41" s="102">
        <f t="shared" si="15"/>
        <v>19614.174999999999</v>
      </c>
      <c r="O41" s="102">
        <f t="shared" si="15"/>
        <v>0</v>
      </c>
      <c r="P41" s="102">
        <f t="shared" si="15"/>
        <v>0</v>
      </c>
      <c r="Q41" s="102">
        <f t="shared" si="15"/>
        <v>0</v>
      </c>
      <c r="R41" s="102">
        <f t="shared" si="15"/>
        <v>0</v>
      </c>
      <c r="S41" s="187">
        <f t="shared" si="15"/>
        <v>1962</v>
      </c>
      <c r="T41" s="192">
        <f t="shared" si="15"/>
        <v>21576.174999999999</v>
      </c>
      <c r="U41" s="195">
        <f t="shared" si="15"/>
        <v>258.91409999999996</v>
      </c>
      <c r="V41" s="192">
        <f t="shared" si="15"/>
        <v>0</v>
      </c>
    </row>
    <row r="42" spans="1:22" ht="38.25" customHeight="1">
      <c r="A42" s="237">
        <v>7</v>
      </c>
      <c r="B42" s="68" t="s">
        <v>54</v>
      </c>
      <c r="C42" s="29" t="s">
        <v>195</v>
      </c>
      <c r="D42" s="32" t="s">
        <v>20</v>
      </c>
      <c r="E42" s="39">
        <v>23.09</v>
      </c>
      <c r="F42" s="51" t="s">
        <v>83</v>
      </c>
      <c r="G42" s="53">
        <v>5.21</v>
      </c>
      <c r="H42" s="53">
        <f>G42*1.75</f>
        <v>9.1174999999999997</v>
      </c>
      <c r="I42" s="52">
        <f t="shared" si="0"/>
        <v>161352</v>
      </c>
      <c r="J42" s="7"/>
      <c r="K42" s="9" t="s">
        <v>165</v>
      </c>
      <c r="L42" s="109">
        <v>24</v>
      </c>
      <c r="M42" s="42">
        <f>L42/720</f>
        <v>3.3333333333333333E-2</v>
      </c>
      <c r="N42" s="34">
        <f t="shared" si="1"/>
        <v>5378.4132499999996</v>
      </c>
      <c r="O42" s="34"/>
      <c r="P42" s="34"/>
      <c r="Q42" s="37"/>
      <c r="R42" s="37"/>
      <c r="S42" s="199">
        <f>ROUND(SUM(N42*10%),0)</f>
        <v>538</v>
      </c>
      <c r="T42" s="184">
        <f t="shared" si="2"/>
        <v>5916.4132499999996</v>
      </c>
      <c r="U42" s="191">
        <f>T42*12/1000</f>
        <v>70.996959000000004</v>
      </c>
      <c r="V42" s="115"/>
    </row>
    <row r="43" spans="1:22" s="123" customFormat="1" ht="32.25" customHeight="1">
      <c r="A43" s="236"/>
      <c r="B43" s="95"/>
      <c r="C43" s="95"/>
      <c r="D43" s="96"/>
      <c r="E43" s="95"/>
      <c r="F43" s="97"/>
      <c r="G43" s="98"/>
      <c r="H43" s="98"/>
      <c r="I43" s="99"/>
      <c r="J43" s="100"/>
      <c r="K43" s="101" t="s">
        <v>22</v>
      </c>
      <c r="L43" s="102">
        <f>SUM(L42:L42)</f>
        <v>24</v>
      </c>
      <c r="M43" s="103">
        <f>SUM(M42:M42)</f>
        <v>3.3333333333333333E-2</v>
      </c>
      <c r="N43" s="102">
        <f>SUM(N42:N42)</f>
        <v>5378.4132499999996</v>
      </c>
      <c r="O43" s="102">
        <f t="shared" ref="O43:V43" si="16">SUM(O42:O42)</f>
        <v>0</v>
      </c>
      <c r="P43" s="102">
        <f t="shared" si="16"/>
        <v>0</v>
      </c>
      <c r="Q43" s="102">
        <f t="shared" si="16"/>
        <v>0</v>
      </c>
      <c r="R43" s="102">
        <f t="shared" si="16"/>
        <v>0</v>
      </c>
      <c r="S43" s="187">
        <f t="shared" si="16"/>
        <v>538</v>
      </c>
      <c r="T43" s="192">
        <f t="shared" si="16"/>
        <v>5916.4132499999996</v>
      </c>
      <c r="U43" s="195">
        <f t="shared" si="16"/>
        <v>70.996959000000004</v>
      </c>
      <c r="V43" s="192">
        <f t="shared" si="16"/>
        <v>0</v>
      </c>
    </row>
    <row r="44" spans="1:22" ht="32.25" customHeight="1">
      <c r="A44" s="237">
        <v>8</v>
      </c>
      <c r="B44" s="68" t="s">
        <v>32</v>
      </c>
      <c r="C44" s="29" t="s">
        <v>19</v>
      </c>
      <c r="D44" s="32" t="s">
        <v>20</v>
      </c>
      <c r="E44" s="29">
        <v>20.07</v>
      </c>
      <c r="F44" s="51" t="s">
        <v>83</v>
      </c>
      <c r="G44" s="53">
        <v>5.21</v>
      </c>
      <c r="H44" s="53">
        <f>G44*1.75</f>
        <v>9.1174999999999997</v>
      </c>
      <c r="I44" s="52">
        <f t="shared" si="0"/>
        <v>161352</v>
      </c>
      <c r="J44" s="18" t="s">
        <v>189</v>
      </c>
      <c r="K44" s="6" t="s">
        <v>155</v>
      </c>
      <c r="L44" s="109">
        <v>120</v>
      </c>
      <c r="M44" s="42">
        <f>L44/720</f>
        <v>0.16666666666666666</v>
      </c>
      <c r="N44" s="34">
        <f t="shared" si="1"/>
        <v>26892.066249999996</v>
      </c>
      <c r="O44" s="37"/>
      <c r="P44" s="37"/>
      <c r="Q44" s="37"/>
      <c r="R44" s="37">
        <f>N44*30%</f>
        <v>8067.6198749999985</v>
      </c>
      <c r="S44" s="199">
        <f>ROUND(SUM(N44*10%),0)</f>
        <v>2689</v>
      </c>
      <c r="T44" s="184">
        <f>N44+O44+P44+Q44+S44+R44</f>
        <v>37648.686124999993</v>
      </c>
      <c r="U44" s="191">
        <f>T44*12/1000</f>
        <v>451.78423349999991</v>
      </c>
      <c r="V44" s="115">
        <f>N44</f>
        <v>26892.066249999996</v>
      </c>
    </row>
    <row r="45" spans="1:22" s="123" customFormat="1" ht="32.25" customHeight="1">
      <c r="A45" s="236"/>
      <c r="B45" s="95"/>
      <c r="C45" s="95"/>
      <c r="D45" s="96"/>
      <c r="E45" s="95"/>
      <c r="F45" s="97"/>
      <c r="G45" s="98"/>
      <c r="H45" s="98"/>
      <c r="I45" s="99"/>
      <c r="J45" s="100"/>
      <c r="K45" s="101" t="s">
        <v>22</v>
      </c>
      <c r="L45" s="102">
        <f>SUM(L44:L44)</f>
        <v>120</v>
      </c>
      <c r="M45" s="103">
        <f>SUM(M44:M44)</f>
        <v>0.16666666666666666</v>
      </c>
      <c r="N45" s="102">
        <f>SUM(N44:N44)</f>
        <v>26892.066249999996</v>
      </c>
      <c r="O45" s="102">
        <f t="shared" ref="O45:V45" si="17">SUM(O44:O44)</f>
        <v>0</v>
      </c>
      <c r="P45" s="102">
        <f t="shared" si="17"/>
        <v>0</v>
      </c>
      <c r="Q45" s="102">
        <f t="shared" si="17"/>
        <v>0</v>
      </c>
      <c r="R45" s="102">
        <f t="shared" si="17"/>
        <v>8067.6198749999985</v>
      </c>
      <c r="S45" s="187">
        <f t="shared" si="17"/>
        <v>2689</v>
      </c>
      <c r="T45" s="192">
        <f t="shared" si="17"/>
        <v>37648.686124999993</v>
      </c>
      <c r="U45" s="195">
        <f t="shared" si="17"/>
        <v>451.78423349999991</v>
      </c>
      <c r="V45" s="192">
        <f t="shared" si="17"/>
        <v>26892.066249999996</v>
      </c>
    </row>
    <row r="46" spans="1:22" ht="32.25" customHeight="1">
      <c r="A46" s="237">
        <v>9</v>
      </c>
      <c r="B46" s="222" t="s">
        <v>33</v>
      </c>
      <c r="C46" s="29" t="s">
        <v>19</v>
      </c>
      <c r="D46" s="32" t="s">
        <v>20</v>
      </c>
      <c r="E46" s="29">
        <v>12</v>
      </c>
      <c r="F46" s="51" t="s">
        <v>83</v>
      </c>
      <c r="G46" s="53">
        <v>4.93</v>
      </c>
      <c r="H46" s="53">
        <f t="shared" ref="H46:H47" si="18">G46*1.75</f>
        <v>8.6274999999999995</v>
      </c>
      <c r="I46" s="52">
        <f t="shared" si="0"/>
        <v>152681</v>
      </c>
      <c r="J46" s="18" t="s">
        <v>189</v>
      </c>
      <c r="K46" s="6" t="s">
        <v>62</v>
      </c>
      <c r="L46" s="109">
        <v>120</v>
      </c>
      <c r="M46" s="42">
        <f>L46/720</f>
        <v>0.16666666666666666</v>
      </c>
      <c r="N46" s="34">
        <f t="shared" si="1"/>
        <v>25446.811249999999</v>
      </c>
      <c r="O46" s="37"/>
      <c r="P46" s="37"/>
      <c r="Q46" s="37"/>
      <c r="R46" s="37">
        <f t="shared" ref="R46:R47" si="19">N46*30%</f>
        <v>7634.0433749999993</v>
      </c>
      <c r="S46" s="199">
        <f>ROUND(SUM(N46*10%),0)</f>
        <v>2545</v>
      </c>
      <c r="T46" s="184">
        <f>N46+O46+P46+Q46+S46+R46</f>
        <v>35625.854625</v>
      </c>
      <c r="U46" s="191">
        <f>T46*12/1000</f>
        <v>427.51025549999997</v>
      </c>
      <c r="V46" s="115">
        <f>N46</f>
        <v>25446.811249999999</v>
      </c>
    </row>
    <row r="47" spans="1:22" ht="32.25" customHeight="1">
      <c r="A47" s="239"/>
      <c r="B47" s="238"/>
      <c r="C47" s="29" t="s">
        <v>19</v>
      </c>
      <c r="D47" s="32" t="s">
        <v>20</v>
      </c>
      <c r="E47" s="29">
        <v>12</v>
      </c>
      <c r="F47" s="51" t="s">
        <v>83</v>
      </c>
      <c r="G47" s="53">
        <v>4.93</v>
      </c>
      <c r="H47" s="53">
        <f t="shared" si="18"/>
        <v>8.6274999999999995</v>
      </c>
      <c r="I47" s="52">
        <f t="shared" si="0"/>
        <v>152681</v>
      </c>
      <c r="J47" s="18" t="s">
        <v>189</v>
      </c>
      <c r="K47" s="6" t="s">
        <v>190</v>
      </c>
      <c r="L47" s="109">
        <v>32</v>
      </c>
      <c r="M47" s="42">
        <f>L47/720</f>
        <v>4.4444444444444446E-2</v>
      </c>
      <c r="N47" s="34">
        <f t="shared" si="1"/>
        <v>6785.8163333333332</v>
      </c>
      <c r="O47" s="37"/>
      <c r="P47" s="37"/>
      <c r="Q47" s="37"/>
      <c r="R47" s="37">
        <f t="shared" si="19"/>
        <v>2035.7448999999999</v>
      </c>
      <c r="S47" s="199">
        <f>ROUND(SUM(N47*10%),0)</f>
        <v>679</v>
      </c>
      <c r="T47" s="184">
        <f>N47+O47+P47+Q47+S47+R47</f>
        <v>9500.5612333333338</v>
      </c>
      <c r="U47" s="191">
        <f>T47*12/1000</f>
        <v>114.0067348</v>
      </c>
      <c r="V47" s="115">
        <f>N47</f>
        <v>6785.8163333333332</v>
      </c>
    </row>
    <row r="48" spans="1:22" s="123" customFormat="1" ht="32.25" customHeight="1">
      <c r="A48" s="236"/>
      <c r="B48" s="95"/>
      <c r="C48" s="95"/>
      <c r="D48" s="96"/>
      <c r="E48" s="95"/>
      <c r="F48" s="97"/>
      <c r="G48" s="98"/>
      <c r="H48" s="98"/>
      <c r="I48" s="99"/>
      <c r="J48" s="100"/>
      <c r="K48" s="128" t="s">
        <v>22</v>
      </c>
      <c r="L48" s="102">
        <f t="shared" ref="L48:V48" si="20">SUM(L46:L47)</f>
        <v>152</v>
      </c>
      <c r="M48" s="103">
        <f t="shared" si="20"/>
        <v>0.21111111111111111</v>
      </c>
      <c r="N48" s="102">
        <f t="shared" si="20"/>
        <v>32232.627583333331</v>
      </c>
      <c r="O48" s="102">
        <f t="shared" si="20"/>
        <v>0</v>
      </c>
      <c r="P48" s="102">
        <f t="shared" si="20"/>
        <v>0</v>
      </c>
      <c r="Q48" s="102">
        <f t="shared" si="20"/>
        <v>0</v>
      </c>
      <c r="R48" s="102">
        <f t="shared" si="20"/>
        <v>9669.788274999999</v>
      </c>
      <c r="S48" s="187">
        <f t="shared" si="20"/>
        <v>3224</v>
      </c>
      <c r="T48" s="192">
        <f t="shared" si="20"/>
        <v>45126.415858333334</v>
      </c>
      <c r="U48" s="195">
        <f t="shared" si="20"/>
        <v>541.51699029999997</v>
      </c>
      <c r="V48" s="192">
        <f t="shared" si="20"/>
        <v>32232.627583333331</v>
      </c>
    </row>
    <row r="49" spans="1:22" ht="32.25" customHeight="1">
      <c r="A49" s="237">
        <v>10</v>
      </c>
      <c r="B49" s="222" t="s">
        <v>186</v>
      </c>
      <c r="C49" s="29" t="s">
        <v>19</v>
      </c>
      <c r="D49" s="32" t="s">
        <v>20</v>
      </c>
      <c r="E49" s="40">
        <v>35.799999999999997</v>
      </c>
      <c r="F49" s="51" t="s">
        <v>83</v>
      </c>
      <c r="G49" s="53">
        <v>5.31</v>
      </c>
      <c r="H49" s="53">
        <f t="shared" ref="H49:H50" si="21">G49*1.75</f>
        <v>9.2924999999999986</v>
      </c>
      <c r="I49" s="52">
        <f t="shared" si="0"/>
        <v>164449</v>
      </c>
      <c r="J49" s="18"/>
      <c r="K49" s="9" t="s">
        <v>34</v>
      </c>
      <c r="L49" s="109">
        <v>166</v>
      </c>
      <c r="M49" s="42">
        <f>L49/720</f>
        <v>0.23055555555555557</v>
      </c>
      <c r="N49" s="34">
        <f t="shared" si="1"/>
        <v>37914.716437499992</v>
      </c>
      <c r="O49" s="37">
        <f>17697*0.4*M49</f>
        <v>1632.0566666666668</v>
      </c>
      <c r="P49" s="37"/>
      <c r="Q49" s="37"/>
      <c r="R49" s="37"/>
      <c r="S49" s="199">
        <f>ROUND(SUM(N49*10%),0)</f>
        <v>3791</v>
      </c>
      <c r="T49" s="184">
        <f t="shared" si="2"/>
        <v>43337.773104166656</v>
      </c>
      <c r="U49" s="191">
        <f>T49*12/1000</f>
        <v>520.05327724999984</v>
      </c>
      <c r="V49" s="115">
        <f>N49</f>
        <v>37914.716437499992</v>
      </c>
    </row>
    <row r="50" spans="1:22" ht="32.25" customHeight="1">
      <c r="A50" s="239"/>
      <c r="B50" s="238"/>
      <c r="C50" s="29" t="s">
        <v>19</v>
      </c>
      <c r="D50" s="32" t="s">
        <v>20</v>
      </c>
      <c r="E50" s="40">
        <v>35.799999999999997</v>
      </c>
      <c r="F50" s="51" t="s">
        <v>83</v>
      </c>
      <c r="G50" s="53">
        <v>5.31</v>
      </c>
      <c r="H50" s="53">
        <f t="shared" si="21"/>
        <v>9.2924999999999986</v>
      </c>
      <c r="I50" s="52">
        <f t="shared" si="0"/>
        <v>164449</v>
      </c>
      <c r="J50" s="18"/>
      <c r="K50" s="9" t="s">
        <v>187</v>
      </c>
      <c r="L50" s="109">
        <v>17</v>
      </c>
      <c r="M50" s="42">
        <f>L50/720</f>
        <v>2.361111111111111E-2</v>
      </c>
      <c r="N50" s="34">
        <f t="shared" si="1"/>
        <v>3882.8324062499992</v>
      </c>
      <c r="O50" s="37"/>
      <c r="P50" s="37"/>
      <c r="Q50" s="37"/>
      <c r="R50" s="37"/>
      <c r="S50" s="199">
        <f>ROUND(SUM(N50*10%),0)</f>
        <v>388</v>
      </c>
      <c r="T50" s="184">
        <f t="shared" si="2"/>
        <v>4270.8324062499996</v>
      </c>
      <c r="U50" s="191">
        <f>T50*12/1000</f>
        <v>51.249988874999993</v>
      </c>
      <c r="V50" s="115">
        <f>N50</f>
        <v>3882.8324062499992</v>
      </c>
    </row>
    <row r="51" spans="1:22" s="123" customFormat="1" ht="32.25" customHeight="1">
      <c r="A51" s="236"/>
      <c r="B51" s="95"/>
      <c r="C51" s="95"/>
      <c r="D51" s="96"/>
      <c r="E51" s="95"/>
      <c r="F51" s="97"/>
      <c r="G51" s="98"/>
      <c r="H51" s="98"/>
      <c r="I51" s="99"/>
      <c r="J51" s="100"/>
      <c r="K51" s="127" t="s">
        <v>22</v>
      </c>
      <c r="L51" s="102">
        <f>SUM(L49:L50)</f>
        <v>183</v>
      </c>
      <c r="M51" s="103">
        <f>SUM(M49:M50)</f>
        <v>0.25416666666666665</v>
      </c>
      <c r="N51" s="102">
        <f>SUM(N49:N50)</f>
        <v>41797.548843749988</v>
      </c>
      <c r="O51" s="102">
        <f t="shared" ref="O51:V51" si="22">SUM(O49:O50)</f>
        <v>1632.0566666666668</v>
      </c>
      <c r="P51" s="102">
        <f t="shared" si="22"/>
        <v>0</v>
      </c>
      <c r="Q51" s="102">
        <f t="shared" si="22"/>
        <v>0</v>
      </c>
      <c r="R51" s="102">
        <f t="shared" si="22"/>
        <v>0</v>
      </c>
      <c r="S51" s="187">
        <f t="shared" si="22"/>
        <v>4179</v>
      </c>
      <c r="T51" s="192">
        <f t="shared" si="22"/>
        <v>47608.605510416659</v>
      </c>
      <c r="U51" s="195">
        <f t="shared" si="22"/>
        <v>571.30326612499982</v>
      </c>
      <c r="V51" s="192">
        <f t="shared" si="22"/>
        <v>41797.548843749988</v>
      </c>
    </row>
    <row r="52" spans="1:22" ht="32.25" customHeight="1">
      <c r="A52" s="237">
        <v>11</v>
      </c>
      <c r="B52" s="222" t="s">
        <v>105</v>
      </c>
      <c r="C52" s="29" t="s">
        <v>178</v>
      </c>
      <c r="D52" s="32" t="s">
        <v>20</v>
      </c>
      <c r="E52" s="29">
        <v>39.07</v>
      </c>
      <c r="F52" s="51" t="s">
        <v>83</v>
      </c>
      <c r="G52" s="53">
        <v>5.31</v>
      </c>
      <c r="H52" s="53">
        <f t="shared" ref="H52:H54" si="23">G52*1.75</f>
        <v>9.2924999999999986</v>
      </c>
      <c r="I52" s="52">
        <f t="shared" si="0"/>
        <v>164449</v>
      </c>
      <c r="J52" s="18" t="s">
        <v>21</v>
      </c>
      <c r="K52" s="19" t="s">
        <v>156</v>
      </c>
      <c r="L52" s="109">
        <v>70</v>
      </c>
      <c r="M52" s="42">
        <f>L52/720</f>
        <v>9.7222222222222224E-2</v>
      </c>
      <c r="N52" s="34">
        <f t="shared" si="1"/>
        <v>15988.133437499997</v>
      </c>
      <c r="O52" s="37">
        <f>17697*0.4*M52</f>
        <v>688.2166666666667</v>
      </c>
      <c r="P52" s="37"/>
      <c r="Q52" s="37"/>
      <c r="R52" s="37"/>
      <c r="S52" s="199">
        <f>ROUND(SUM(N52*10%),0)</f>
        <v>1599</v>
      </c>
      <c r="T52" s="184">
        <f t="shared" si="2"/>
        <v>18275.350104166664</v>
      </c>
      <c r="U52" s="191">
        <f>T52*12/1000</f>
        <v>219.30420124999998</v>
      </c>
      <c r="V52" s="115">
        <f>N52</f>
        <v>15988.133437499997</v>
      </c>
    </row>
    <row r="53" spans="1:22" ht="32.25" customHeight="1">
      <c r="A53" s="239"/>
      <c r="B53" s="223"/>
      <c r="C53" s="29" t="s">
        <v>178</v>
      </c>
      <c r="D53" s="32" t="s">
        <v>20</v>
      </c>
      <c r="E53" s="29">
        <v>39.07</v>
      </c>
      <c r="F53" s="51" t="s">
        <v>83</v>
      </c>
      <c r="G53" s="53">
        <v>5.31</v>
      </c>
      <c r="H53" s="53">
        <f t="shared" si="23"/>
        <v>9.2924999999999986</v>
      </c>
      <c r="I53" s="52">
        <f t="shared" si="0"/>
        <v>164449</v>
      </c>
      <c r="J53" s="18" t="s">
        <v>21</v>
      </c>
      <c r="K53" s="19" t="s">
        <v>48</v>
      </c>
      <c r="L53" s="109">
        <v>10</v>
      </c>
      <c r="M53" s="42">
        <f>L53/720</f>
        <v>1.3888888888888888E-2</v>
      </c>
      <c r="N53" s="34">
        <f t="shared" si="1"/>
        <v>2284.0190624999996</v>
      </c>
      <c r="O53" s="37"/>
      <c r="P53" s="37"/>
      <c r="Q53" s="37"/>
      <c r="R53" s="37"/>
      <c r="S53" s="199">
        <f>ROUND(SUM(N53*10%),0)</f>
        <v>228</v>
      </c>
      <c r="T53" s="184">
        <f t="shared" si="2"/>
        <v>2512.0190624999996</v>
      </c>
      <c r="U53" s="191">
        <f>T53*12/1000</f>
        <v>30.144228749999996</v>
      </c>
      <c r="V53" s="115">
        <f>N53</f>
        <v>2284.0190624999996</v>
      </c>
    </row>
    <row r="54" spans="1:22" ht="32.25" customHeight="1">
      <c r="A54" s="239"/>
      <c r="B54" s="238"/>
      <c r="C54" s="29" t="s">
        <v>178</v>
      </c>
      <c r="D54" s="32" t="s">
        <v>20</v>
      </c>
      <c r="E54" s="29">
        <v>39.07</v>
      </c>
      <c r="F54" s="51" t="s">
        <v>83</v>
      </c>
      <c r="G54" s="53">
        <v>5.31</v>
      </c>
      <c r="H54" s="53">
        <f t="shared" si="23"/>
        <v>9.2924999999999986</v>
      </c>
      <c r="I54" s="52">
        <f t="shared" si="0"/>
        <v>164449</v>
      </c>
      <c r="J54" s="18" t="s">
        <v>21</v>
      </c>
      <c r="K54" s="19" t="s">
        <v>26</v>
      </c>
      <c r="L54" s="109">
        <v>6</v>
      </c>
      <c r="M54" s="42">
        <f>L54/720</f>
        <v>8.3333333333333332E-3</v>
      </c>
      <c r="N54" s="34">
        <f t="shared" si="1"/>
        <v>1370.4114374999997</v>
      </c>
      <c r="O54" s="37"/>
      <c r="P54" s="37"/>
      <c r="Q54" s="37"/>
      <c r="R54" s="37"/>
      <c r="S54" s="199">
        <f>ROUND(SUM(N54*10%),0)</f>
        <v>137</v>
      </c>
      <c r="T54" s="184">
        <f t="shared" si="2"/>
        <v>1507.4114374999997</v>
      </c>
      <c r="U54" s="191">
        <f>T54*12/1000</f>
        <v>18.088937249999994</v>
      </c>
      <c r="V54" s="115">
        <f>N54</f>
        <v>1370.4114374999997</v>
      </c>
    </row>
    <row r="55" spans="1:22" s="123" customFormat="1" ht="32.25" customHeight="1">
      <c r="A55" s="236"/>
      <c r="B55" s="95"/>
      <c r="C55" s="95"/>
      <c r="D55" s="96"/>
      <c r="E55" s="95"/>
      <c r="F55" s="97"/>
      <c r="G55" s="98"/>
      <c r="H55" s="98"/>
      <c r="I55" s="99"/>
      <c r="J55" s="100"/>
      <c r="K55" s="128" t="s">
        <v>22</v>
      </c>
      <c r="L55" s="102">
        <f>SUM(L52:L54)</f>
        <v>86</v>
      </c>
      <c r="M55" s="103">
        <f>SUM(M52:M54)</f>
        <v>0.11944444444444444</v>
      </c>
      <c r="N55" s="102">
        <f>SUM(N52:N54)</f>
        <v>19642.563937499996</v>
      </c>
      <c r="O55" s="102">
        <f t="shared" ref="O55:V55" si="24">SUM(O52:O54)</f>
        <v>688.2166666666667</v>
      </c>
      <c r="P55" s="102">
        <f t="shared" si="24"/>
        <v>0</v>
      </c>
      <c r="Q55" s="102">
        <f t="shared" si="24"/>
        <v>0</v>
      </c>
      <c r="R55" s="102">
        <f t="shared" si="24"/>
        <v>0</v>
      </c>
      <c r="S55" s="187">
        <f t="shared" si="24"/>
        <v>1964</v>
      </c>
      <c r="T55" s="192">
        <f t="shared" si="24"/>
        <v>22294.780604166663</v>
      </c>
      <c r="U55" s="195">
        <f t="shared" si="24"/>
        <v>267.53736724999999</v>
      </c>
      <c r="V55" s="192">
        <f t="shared" si="24"/>
        <v>19642.563937499996</v>
      </c>
    </row>
    <row r="56" spans="1:22" ht="32.25" customHeight="1">
      <c r="A56" s="237">
        <v>12</v>
      </c>
      <c r="B56" s="68" t="s">
        <v>188</v>
      </c>
      <c r="C56" s="29" t="s">
        <v>178</v>
      </c>
      <c r="D56" s="32" t="s">
        <v>20</v>
      </c>
      <c r="E56" s="29">
        <v>36.6</v>
      </c>
      <c r="F56" s="51" t="s">
        <v>83</v>
      </c>
      <c r="G56" s="53">
        <v>5.31</v>
      </c>
      <c r="H56" s="53">
        <f>G56*1.75</f>
        <v>9.2924999999999986</v>
      </c>
      <c r="I56" s="52">
        <f t="shared" si="0"/>
        <v>164449</v>
      </c>
      <c r="J56" s="7"/>
      <c r="K56" s="6" t="s">
        <v>35</v>
      </c>
      <c r="L56" s="109">
        <v>72</v>
      </c>
      <c r="M56" s="42">
        <f>L56/720</f>
        <v>0.1</v>
      </c>
      <c r="N56" s="34">
        <f t="shared" si="1"/>
        <v>16444.937249999999</v>
      </c>
      <c r="O56" s="37">
        <f>17697*0.4*M56</f>
        <v>707.88000000000011</v>
      </c>
      <c r="P56" s="34"/>
      <c r="Q56" s="37"/>
      <c r="R56" s="37"/>
      <c r="S56" s="199">
        <f>ROUND(SUM(N56*10%),0)</f>
        <v>1644</v>
      </c>
      <c r="T56" s="184">
        <f t="shared" si="2"/>
        <v>18796.81725</v>
      </c>
      <c r="U56" s="191">
        <f>T56*12/1000</f>
        <v>225.56180699999999</v>
      </c>
      <c r="V56" s="115">
        <f>N56</f>
        <v>16444.937249999999</v>
      </c>
    </row>
    <row r="57" spans="1:22" s="123" customFormat="1" ht="32.25" customHeight="1">
      <c r="A57" s="236"/>
      <c r="B57" s="95"/>
      <c r="C57" s="95"/>
      <c r="D57" s="96"/>
      <c r="E57" s="95"/>
      <c r="F57" s="97"/>
      <c r="G57" s="98"/>
      <c r="H57" s="98"/>
      <c r="I57" s="99"/>
      <c r="J57" s="100"/>
      <c r="K57" s="129" t="s">
        <v>22</v>
      </c>
      <c r="L57" s="102">
        <f>SUM(L56:L56)</f>
        <v>72</v>
      </c>
      <c r="M57" s="103">
        <f>SUM(M56:M56)</f>
        <v>0.1</v>
      </c>
      <c r="N57" s="102">
        <f>SUM(N56:N56)</f>
        <v>16444.937249999999</v>
      </c>
      <c r="O57" s="102">
        <f t="shared" ref="O57:V57" si="25">SUM(O56:O56)</f>
        <v>707.88000000000011</v>
      </c>
      <c r="P57" s="102">
        <f t="shared" si="25"/>
        <v>0</v>
      </c>
      <c r="Q57" s="102">
        <f t="shared" si="25"/>
        <v>0</v>
      </c>
      <c r="R57" s="102">
        <f t="shared" si="25"/>
        <v>0</v>
      </c>
      <c r="S57" s="187">
        <f t="shared" si="25"/>
        <v>1644</v>
      </c>
      <c r="T57" s="192">
        <f t="shared" si="25"/>
        <v>18796.81725</v>
      </c>
      <c r="U57" s="195">
        <f t="shared" si="25"/>
        <v>225.56180699999999</v>
      </c>
      <c r="V57" s="192">
        <f t="shared" si="25"/>
        <v>16444.937249999999</v>
      </c>
    </row>
    <row r="58" spans="1:22" ht="32.25" customHeight="1">
      <c r="A58" s="237">
        <v>13</v>
      </c>
      <c r="B58" s="222" t="s">
        <v>55</v>
      </c>
      <c r="C58" s="29" t="s">
        <v>19</v>
      </c>
      <c r="D58" s="32" t="s">
        <v>20</v>
      </c>
      <c r="E58" s="29">
        <v>23.3</v>
      </c>
      <c r="F58" s="51" t="s">
        <v>83</v>
      </c>
      <c r="G58" s="53">
        <v>5.21</v>
      </c>
      <c r="H58" s="53">
        <f t="shared" ref="H58:H59" si="26">G58*1.75</f>
        <v>9.1174999999999997</v>
      </c>
      <c r="I58" s="52">
        <f t="shared" si="0"/>
        <v>161352</v>
      </c>
      <c r="J58" s="18" t="s">
        <v>176</v>
      </c>
      <c r="K58" s="19" t="s">
        <v>69</v>
      </c>
      <c r="L58" s="110">
        <v>236</v>
      </c>
      <c r="M58" s="43">
        <f>L58/720</f>
        <v>0.32777777777777778</v>
      </c>
      <c r="N58" s="34">
        <f t="shared" si="1"/>
        <v>52887.730291666667</v>
      </c>
      <c r="O58" s="37">
        <f>17697*0.4*M58</f>
        <v>2320.2733333333335</v>
      </c>
      <c r="P58" s="37"/>
      <c r="Q58" s="37"/>
      <c r="R58" s="37">
        <f>N58*40%</f>
        <v>21155.092116666667</v>
      </c>
      <c r="S58" s="199">
        <f>ROUND(SUM(N58*10%),0)</f>
        <v>5289</v>
      </c>
      <c r="T58" s="184">
        <f>N58+O58+P58+Q58+S58+R58</f>
        <v>81652.095741666664</v>
      </c>
      <c r="U58" s="191">
        <f>T58*12/1000</f>
        <v>979.82514889999993</v>
      </c>
      <c r="V58" s="115">
        <f>N58</f>
        <v>52887.730291666667</v>
      </c>
    </row>
    <row r="59" spans="1:22" ht="32.25" customHeight="1">
      <c r="A59" s="239"/>
      <c r="B59" s="238"/>
      <c r="C59" s="29" t="s">
        <v>19</v>
      </c>
      <c r="D59" s="32" t="s">
        <v>20</v>
      </c>
      <c r="E59" s="29">
        <v>23.3</v>
      </c>
      <c r="F59" s="51" t="s">
        <v>83</v>
      </c>
      <c r="G59" s="53">
        <v>5.21</v>
      </c>
      <c r="H59" s="53">
        <f t="shared" si="26"/>
        <v>9.1174999999999997</v>
      </c>
      <c r="I59" s="52">
        <f t="shared" si="0"/>
        <v>161352</v>
      </c>
      <c r="J59" s="18" t="s">
        <v>176</v>
      </c>
      <c r="K59" s="19" t="s">
        <v>157</v>
      </c>
      <c r="L59" s="110">
        <v>90</v>
      </c>
      <c r="M59" s="43">
        <f>L59/720</f>
        <v>0.125</v>
      </c>
      <c r="N59" s="34">
        <f t="shared" si="1"/>
        <v>20169.049687499999</v>
      </c>
      <c r="O59" s="37"/>
      <c r="P59" s="37"/>
      <c r="Q59" s="37"/>
      <c r="R59" s="37">
        <f>N59*40%</f>
        <v>8067.6198750000003</v>
      </c>
      <c r="S59" s="199">
        <f>ROUND(SUM(N59*10%),0)</f>
        <v>2017</v>
      </c>
      <c r="T59" s="184">
        <f>N59+O59+P59+Q59+S59+R59</f>
        <v>30253.669562499999</v>
      </c>
      <c r="U59" s="191">
        <f>T59*12/1000</f>
        <v>363.04403474999998</v>
      </c>
      <c r="V59" s="115">
        <f>N59</f>
        <v>20169.049687499999</v>
      </c>
    </row>
    <row r="60" spans="1:22" s="123" customFormat="1" ht="32.25" customHeight="1">
      <c r="A60" s="236"/>
      <c r="B60" s="118"/>
      <c r="C60" s="118"/>
      <c r="D60" s="118"/>
      <c r="E60" s="118"/>
      <c r="F60" s="119"/>
      <c r="G60" s="119"/>
      <c r="H60" s="119"/>
      <c r="I60" s="119"/>
      <c r="J60" s="118"/>
      <c r="K60" s="124" t="s">
        <v>22</v>
      </c>
      <c r="L60" s="125">
        <f t="shared" ref="L60:V60" si="27">SUM(L58:L59)</f>
        <v>326</v>
      </c>
      <c r="M60" s="126">
        <f t="shared" si="27"/>
        <v>0.45277777777777778</v>
      </c>
      <c r="N60" s="125">
        <f t="shared" si="27"/>
        <v>73056.779979166662</v>
      </c>
      <c r="O60" s="125">
        <f t="shared" si="27"/>
        <v>2320.2733333333335</v>
      </c>
      <c r="P60" s="125">
        <f t="shared" si="27"/>
        <v>0</v>
      </c>
      <c r="Q60" s="125">
        <f t="shared" si="27"/>
        <v>0</v>
      </c>
      <c r="R60" s="125">
        <f t="shared" si="27"/>
        <v>29222.711991666667</v>
      </c>
      <c r="S60" s="162">
        <f t="shared" si="27"/>
        <v>7306</v>
      </c>
      <c r="T60" s="163">
        <f t="shared" si="27"/>
        <v>111905.76530416666</v>
      </c>
      <c r="U60" s="196">
        <f t="shared" si="27"/>
        <v>1342.86918365</v>
      </c>
      <c r="V60" s="163">
        <f t="shared" si="27"/>
        <v>73056.779979166662</v>
      </c>
    </row>
    <row r="61" spans="1:22" ht="32.25" customHeight="1">
      <c r="A61" s="219">
        <v>14</v>
      </c>
      <c r="B61" s="68" t="s">
        <v>197</v>
      </c>
      <c r="C61" s="29" t="s">
        <v>19</v>
      </c>
      <c r="D61" s="32" t="s">
        <v>20</v>
      </c>
      <c r="E61" s="41">
        <v>0</v>
      </c>
      <c r="F61" s="51" t="s">
        <v>83</v>
      </c>
      <c r="G61" s="53">
        <v>4.4000000000000004</v>
      </c>
      <c r="H61" s="53">
        <f>G61*1.75</f>
        <v>7.7000000000000011</v>
      </c>
      <c r="I61" s="52">
        <f t="shared" si="0"/>
        <v>136267</v>
      </c>
      <c r="J61" s="18"/>
      <c r="K61" s="21" t="s">
        <v>198</v>
      </c>
      <c r="L61" s="111">
        <v>20</v>
      </c>
      <c r="M61" s="43">
        <f>L61/720</f>
        <v>2.7777777777777776E-2</v>
      </c>
      <c r="N61" s="34">
        <f t="shared" si="1"/>
        <v>3785.1916666666671</v>
      </c>
      <c r="O61" s="37"/>
      <c r="P61" s="160"/>
      <c r="Q61" s="160"/>
      <c r="R61" s="160"/>
      <c r="S61" s="199">
        <f>ROUND(SUM(N61*10%),0)</f>
        <v>379</v>
      </c>
      <c r="T61" s="184">
        <f t="shared" si="2"/>
        <v>4164.1916666666675</v>
      </c>
      <c r="U61" s="191">
        <f>T61*12/1000</f>
        <v>49.970300000000009</v>
      </c>
      <c r="V61" s="115">
        <f>N61</f>
        <v>3785.1916666666671</v>
      </c>
    </row>
    <row r="62" spans="1:22" s="123" customFormat="1" ht="33" customHeight="1">
      <c r="A62" s="221"/>
      <c r="B62" s="118"/>
      <c r="C62" s="118"/>
      <c r="D62" s="118"/>
      <c r="E62" s="118"/>
      <c r="F62" s="119"/>
      <c r="G62" s="119"/>
      <c r="H62" s="119"/>
      <c r="I62" s="119"/>
      <c r="J62" s="118"/>
      <c r="K62" s="124" t="s">
        <v>22</v>
      </c>
      <c r="L62" s="125">
        <f>SUM(L61:L61)</f>
        <v>20</v>
      </c>
      <c r="M62" s="126">
        <f>SUM(M61:M61)</f>
        <v>2.7777777777777776E-2</v>
      </c>
      <c r="N62" s="125">
        <f>SUM(N61:N61)</f>
        <v>3785.1916666666671</v>
      </c>
      <c r="O62" s="125">
        <f t="shared" ref="O62:V62" si="28">SUM(O61:O61)</f>
        <v>0</v>
      </c>
      <c r="P62" s="125">
        <f t="shared" si="28"/>
        <v>0</v>
      </c>
      <c r="Q62" s="125">
        <f t="shared" si="28"/>
        <v>0</v>
      </c>
      <c r="R62" s="125">
        <f t="shared" si="28"/>
        <v>0</v>
      </c>
      <c r="S62" s="162">
        <f t="shared" si="28"/>
        <v>379</v>
      </c>
      <c r="T62" s="163">
        <f t="shared" si="28"/>
        <v>4164.1916666666675</v>
      </c>
      <c r="U62" s="196">
        <f t="shared" si="28"/>
        <v>49.970300000000009</v>
      </c>
      <c r="V62" s="163">
        <f t="shared" si="28"/>
        <v>3785.1916666666671</v>
      </c>
    </row>
    <row r="63" spans="1:22" ht="32.25" customHeight="1">
      <c r="A63" s="219">
        <v>15</v>
      </c>
      <c r="B63" s="222" t="s">
        <v>179</v>
      </c>
      <c r="C63" s="29" t="s">
        <v>19</v>
      </c>
      <c r="D63" s="32" t="s">
        <v>20</v>
      </c>
      <c r="E63" s="29">
        <v>14.03</v>
      </c>
      <c r="F63" s="51" t="s">
        <v>83</v>
      </c>
      <c r="G63" s="53">
        <v>5.03</v>
      </c>
      <c r="H63" s="53">
        <f t="shared" ref="H63:H64" si="29">G63*1.75</f>
        <v>8.8025000000000002</v>
      </c>
      <c r="I63" s="52">
        <f t="shared" si="0"/>
        <v>155778</v>
      </c>
      <c r="J63" s="7"/>
      <c r="K63" s="21" t="s">
        <v>47</v>
      </c>
      <c r="L63" s="111">
        <v>96</v>
      </c>
      <c r="M63" s="43">
        <f>L63/720</f>
        <v>0.13333333333333333</v>
      </c>
      <c r="N63" s="34">
        <f t="shared" si="1"/>
        <v>20770.379000000001</v>
      </c>
      <c r="O63" s="161"/>
      <c r="P63" s="160"/>
      <c r="Q63" s="160"/>
      <c r="R63" s="160"/>
      <c r="S63" s="199">
        <f>ROUND(SUM(N63*10%),0)</f>
        <v>2077</v>
      </c>
      <c r="T63" s="184">
        <f t="shared" si="2"/>
        <v>22847.379000000001</v>
      </c>
      <c r="U63" s="191">
        <f>T63*12/1000</f>
        <v>274.16854799999999</v>
      </c>
      <c r="V63" s="115">
        <f>N63</f>
        <v>20770.379000000001</v>
      </c>
    </row>
    <row r="64" spans="1:22" ht="32.25" customHeight="1">
      <c r="A64" s="220"/>
      <c r="B64" s="238"/>
      <c r="C64" s="29" t="s">
        <v>19</v>
      </c>
      <c r="D64" s="32" t="s">
        <v>20</v>
      </c>
      <c r="E64" s="29">
        <v>14.03</v>
      </c>
      <c r="F64" s="51" t="s">
        <v>83</v>
      </c>
      <c r="G64" s="53">
        <v>5.03</v>
      </c>
      <c r="H64" s="53">
        <f t="shared" si="29"/>
        <v>8.8025000000000002</v>
      </c>
      <c r="I64" s="52">
        <f t="shared" ref="I64" si="30">ROUND(SUM(H64*17697),0)</f>
        <v>155778</v>
      </c>
      <c r="J64" s="7"/>
      <c r="K64" s="21" t="s">
        <v>127</v>
      </c>
      <c r="L64" s="111">
        <v>36</v>
      </c>
      <c r="M64" s="43">
        <f>L64/720</f>
        <v>0.05</v>
      </c>
      <c r="N64" s="34">
        <f t="shared" ref="N64" si="31">17697*H64*M64</f>
        <v>7788.8921250000003</v>
      </c>
      <c r="O64" s="161"/>
      <c r="P64" s="160"/>
      <c r="Q64" s="160"/>
      <c r="R64" s="160"/>
      <c r="S64" s="199">
        <f>ROUND(SUM(N64*10%),0)</f>
        <v>779</v>
      </c>
      <c r="T64" s="184">
        <f t="shared" ref="T64" si="32">N64+O64+P64+Q64+S64</f>
        <v>8567.8921250000003</v>
      </c>
      <c r="U64" s="191">
        <f>T64*12/1000</f>
        <v>102.81470550000002</v>
      </c>
      <c r="V64" s="115">
        <f>N64</f>
        <v>7788.8921250000003</v>
      </c>
    </row>
    <row r="65" spans="1:22" s="123" customFormat="1" ht="32.25" customHeight="1">
      <c r="A65" s="221"/>
      <c r="B65" s="118"/>
      <c r="C65" s="118"/>
      <c r="D65" s="118"/>
      <c r="E65" s="118"/>
      <c r="F65" s="119"/>
      <c r="G65" s="119"/>
      <c r="H65" s="119"/>
      <c r="I65" s="119"/>
      <c r="J65" s="118"/>
      <c r="K65" s="124" t="s">
        <v>22</v>
      </c>
      <c r="L65" s="125">
        <f>SUM(L63:L64)</f>
        <v>132</v>
      </c>
      <c r="M65" s="126">
        <f t="shared" ref="M65:V65" si="33">SUM(M63:M64)</f>
        <v>0.18333333333333335</v>
      </c>
      <c r="N65" s="125">
        <f t="shared" si="33"/>
        <v>28559.271124999999</v>
      </c>
      <c r="O65" s="125">
        <f t="shared" si="33"/>
        <v>0</v>
      </c>
      <c r="P65" s="125">
        <f t="shared" si="33"/>
        <v>0</v>
      </c>
      <c r="Q65" s="125">
        <f t="shared" si="33"/>
        <v>0</v>
      </c>
      <c r="R65" s="125">
        <f t="shared" si="33"/>
        <v>0</v>
      </c>
      <c r="S65" s="162">
        <f t="shared" si="33"/>
        <v>2856</v>
      </c>
      <c r="T65" s="163">
        <f t="shared" si="33"/>
        <v>31415.271124999999</v>
      </c>
      <c r="U65" s="196">
        <f t="shared" si="33"/>
        <v>376.98325349999999</v>
      </c>
      <c r="V65" s="163">
        <f t="shared" si="33"/>
        <v>28559.271124999999</v>
      </c>
    </row>
    <row r="66" spans="1:22" ht="32.25" customHeight="1">
      <c r="A66" s="237">
        <v>16</v>
      </c>
      <c r="B66" s="222" t="s">
        <v>192</v>
      </c>
      <c r="C66" s="29" t="s">
        <v>19</v>
      </c>
      <c r="D66" s="32" t="s">
        <v>20</v>
      </c>
      <c r="E66" s="29">
        <v>0</v>
      </c>
      <c r="F66" s="51" t="s">
        <v>83</v>
      </c>
      <c r="G66" s="53">
        <v>4.4000000000000004</v>
      </c>
      <c r="H66" s="53">
        <f t="shared" ref="H66:H71" si="34">G66*1.75</f>
        <v>7.7000000000000011</v>
      </c>
      <c r="I66" s="52">
        <f t="shared" si="0"/>
        <v>136267</v>
      </c>
      <c r="J66" s="7"/>
      <c r="K66" s="6" t="s">
        <v>158</v>
      </c>
      <c r="L66" s="37">
        <v>238</v>
      </c>
      <c r="M66" s="42">
        <f>L66/720</f>
        <v>0.33055555555555555</v>
      </c>
      <c r="N66" s="34">
        <f t="shared" si="1"/>
        <v>45043.780833333338</v>
      </c>
      <c r="O66" s="37"/>
      <c r="P66" s="37">
        <v>8848</v>
      </c>
      <c r="Q66" s="37"/>
      <c r="R66" s="37"/>
      <c r="S66" s="199">
        <f>ROUND(SUM(N66*10%),0)</f>
        <v>4504</v>
      </c>
      <c r="T66" s="184">
        <f t="shared" si="2"/>
        <v>58395.780833333338</v>
      </c>
      <c r="U66" s="191">
        <f>T66*12/1000</f>
        <v>700.74937000000011</v>
      </c>
      <c r="V66" s="115">
        <f t="shared" ref="V66:V71" si="35">N66</f>
        <v>45043.780833333338</v>
      </c>
    </row>
    <row r="67" spans="1:22" ht="32.25" customHeight="1">
      <c r="A67" s="239"/>
      <c r="B67" s="223"/>
      <c r="C67" s="29" t="s">
        <v>19</v>
      </c>
      <c r="D67" s="32" t="s">
        <v>20</v>
      </c>
      <c r="E67" s="29">
        <v>0</v>
      </c>
      <c r="F67" s="51" t="s">
        <v>83</v>
      </c>
      <c r="G67" s="53">
        <v>4.4000000000000004</v>
      </c>
      <c r="H67" s="53">
        <f t="shared" si="34"/>
        <v>7.7000000000000011</v>
      </c>
      <c r="I67" s="52">
        <f t="shared" ref="I67:I68" si="36">ROUND(SUM(H67*17697),0)</f>
        <v>136267</v>
      </c>
      <c r="J67" s="7"/>
      <c r="K67" s="6" t="s">
        <v>193</v>
      </c>
      <c r="L67" s="37">
        <v>36</v>
      </c>
      <c r="M67" s="42">
        <f t="shared" ref="M67:M68" si="37">L67/720</f>
        <v>0.05</v>
      </c>
      <c r="N67" s="34">
        <f t="shared" ref="N67:N68" si="38">17697*H67*M67</f>
        <v>6813.3450000000012</v>
      </c>
      <c r="O67" s="37"/>
      <c r="P67" s="37"/>
      <c r="Q67" s="37"/>
      <c r="R67" s="37"/>
      <c r="S67" s="199">
        <f t="shared" ref="S67:S68" si="39">ROUND(SUM(N67*10%),0)</f>
        <v>681</v>
      </c>
      <c r="T67" s="184">
        <f t="shared" ref="T67:T68" si="40">N67+O67+P67+Q67+S67</f>
        <v>7494.3450000000012</v>
      </c>
      <c r="U67" s="191">
        <f t="shared" ref="U67:U68" si="41">T67*12/1000</f>
        <v>89.932140000000018</v>
      </c>
      <c r="V67" s="115">
        <f t="shared" si="35"/>
        <v>6813.3450000000012</v>
      </c>
    </row>
    <row r="68" spans="1:22" ht="32.25" customHeight="1">
      <c r="A68" s="239"/>
      <c r="B68" s="223"/>
      <c r="C68" s="29" t="s">
        <v>19</v>
      </c>
      <c r="D68" s="32" t="s">
        <v>20</v>
      </c>
      <c r="E68" s="29">
        <v>0</v>
      </c>
      <c r="F68" s="51" t="s">
        <v>83</v>
      </c>
      <c r="G68" s="53">
        <v>4.4000000000000004</v>
      </c>
      <c r="H68" s="53">
        <f t="shared" si="34"/>
        <v>7.7000000000000011</v>
      </c>
      <c r="I68" s="52">
        <f t="shared" si="36"/>
        <v>136267</v>
      </c>
      <c r="J68" s="7"/>
      <c r="K68" s="6" t="s">
        <v>164</v>
      </c>
      <c r="L68" s="37">
        <v>36</v>
      </c>
      <c r="M68" s="42">
        <f t="shared" si="37"/>
        <v>0.05</v>
      </c>
      <c r="N68" s="34">
        <f t="shared" si="38"/>
        <v>6813.3450000000012</v>
      </c>
      <c r="O68" s="37"/>
      <c r="P68" s="37"/>
      <c r="Q68" s="37"/>
      <c r="R68" s="37"/>
      <c r="S68" s="199">
        <f t="shared" si="39"/>
        <v>681</v>
      </c>
      <c r="T68" s="184">
        <f t="shared" si="40"/>
        <v>7494.3450000000012</v>
      </c>
      <c r="U68" s="191">
        <f t="shared" si="41"/>
        <v>89.932140000000018</v>
      </c>
      <c r="V68" s="115">
        <f t="shared" si="35"/>
        <v>6813.3450000000012</v>
      </c>
    </row>
    <row r="69" spans="1:22" ht="32.25" customHeight="1">
      <c r="A69" s="239"/>
      <c r="B69" s="223"/>
      <c r="C69" s="29" t="s">
        <v>19</v>
      </c>
      <c r="D69" s="32" t="s">
        <v>20</v>
      </c>
      <c r="E69" s="29">
        <v>0</v>
      </c>
      <c r="F69" s="51" t="s">
        <v>83</v>
      </c>
      <c r="G69" s="53">
        <v>4.4000000000000004</v>
      </c>
      <c r="H69" s="53">
        <f t="shared" si="34"/>
        <v>7.7000000000000011</v>
      </c>
      <c r="I69" s="52">
        <f t="shared" si="0"/>
        <v>136267</v>
      </c>
      <c r="J69" s="7"/>
      <c r="K69" s="6" t="s">
        <v>194</v>
      </c>
      <c r="L69" s="37">
        <v>56</v>
      </c>
      <c r="M69" s="42">
        <f>L69/720</f>
        <v>7.7777777777777779E-2</v>
      </c>
      <c r="N69" s="34">
        <f t="shared" si="1"/>
        <v>10598.536666666669</v>
      </c>
      <c r="O69" s="37"/>
      <c r="P69" s="37"/>
      <c r="Q69" s="37"/>
      <c r="R69" s="37"/>
      <c r="S69" s="199">
        <f>ROUND(SUM(N69*10%),0)</f>
        <v>1060</v>
      </c>
      <c r="T69" s="184">
        <f t="shared" si="2"/>
        <v>11658.536666666669</v>
      </c>
      <c r="U69" s="191">
        <f>T69*12/1000</f>
        <v>139.90244000000004</v>
      </c>
      <c r="V69" s="115">
        <f t="shared" si="35"/>
        <v>10598.536666666669</v>
      </c>
    </row>
    <row r="70" spans="1:22" ht="32.25" customHeight="1">
      <c r="A70" s="239"/>
      <c r="B70" s="223"/>
      <c r="C70" s="29" t="s">
        <v>19</v>
      </c>
      <c r="D70" s="32" t="s">
        <v>20</v>
      </c>
      <c r="E70" s="29">
        <v>0</v>
      </c>
      <c r="F70" s="51" t="s">
        <v>83</v>
      </c>
      <c r="G70" s="53">
        <v>4.4000000000000004</v>
      </c>
      <c r="H70" s="53">
        <f t="shared" si="34"/>
        <v>7.7000000000000011</v>
      </c>
      <c r="I70" s="52">
        <f t="shared" si="0"/>
        <v>136267</v>
      </c>
      <c r="J70" s="7"/>
      <c r="K70" s="6" t="s">
        <v>159</v>
      </c>
      <c r="L70" s="37">
        <v>194</v>
      </c>
      <c r="M70" s="42">
        <f>L70/720</f>
        <v>0.26944444444444443</v>
      </c>
      <c r="N70" s="34">
        <f t="shared" si="1"/>
        <v>36716.359166666669</v>
      </c>
      <c r="O70" s="37"/>
      <c r="P70" s="37"/>
      <c r="Q70" s="37"/>
      <c r="R70" s="37"/>
      <c r="S70" s="199">
        <f>ROUND(SUM(N70*10%),0)</f>
        <v>3672</v>
      </c>
      <c r="T70" s="184">
        <f t="shared" si="2"/>
        <v>40388.359166666669</v>
      </c>
      <c r="U70" s="191">
        <f>T70*12/1000</f>
        <v>484.66031000000004</v>
      </c>
      <c r="V70" s="115">
        <f t="shared" si="35"/>
        <v>36716.359166666669</v>
      </c>
    </row>
    <row r="71" spans="1:22" ht="32.25" customHeight="1">
      <c r="A71" s="239"/>
      <c r="B71" s="238"/>
      <c r="C71" s="29" t="s">
        <v>19</v>
      </c>
      <c r="D71" s="32" t="s">
        <v>20</v>
      </c>
      <c r="E71" s="29">
        <v>0</v>
      </c>
      <c r="F71" s="51" t="s">
        <v>83</v>
      </c>
      <c r="G71" s="53">
        <v>4.4000000000000004</v>
      </c>
      <c r="H71" s="53">
        <f t="shared" si="34"/>
        <v>7.7000000000000011</v>
      </c>
      <c r="I71" s="52">
        <f t="shared" si="0"/>
        <v>136267</v>
      </c>
      <c r="J71" s="7"/>
      <c r="K71" s="6" t="s">
        <v>169</v>
      </c>
      <c r="L71" s="37">
        <v>66</v>
      </c>
      <c r="M71" s="42">
        <f>L71/720</f>
        <v>9.166666666666666E-2</v>
      </c>
      <c r="N71" s="34">
        <f t="shared" si="1"/>
        <v>12491.132500000002</v>
      </c>
      <c r="O71" s="37"/>
      <c r="P71" s="37"/>
      <c r="Q71" s="37"/>
      <c r="R71" s="37"/>
      <c r="S71" s="199">
        <f>ROUND(SUM(N71*10%),0)</f>
        <v>1249</v>
      </c>
      <c r="T71" s="184">
        <f t="shared" si="2"/>
        <v>13740.132500000002</v>
      </c>
      <c r="U71" s="191">
        <f>T71*12/1000</f>
        <v>164.88159000000002</v>
      </c>
      <c r="V71" s="115">
        <f t="shared" si="35"/>
        <v>12491.132500000002</v>
      </c>
    </row>
    <row r="72" spans="1:22" s="123" customFormat="1" ht="32.25" customHeight="1">
      <c r="A72" s="236"/>
      <c r="B72" s="95"/>
      <c r="C72" s="95"/>
      <c r="D72" s="96"/>
      <c r="E72" s="95"/>
      <c r="F72" s="97"/>
      <c r="G72" s="98"/>
      <c r="H72" s="98"/>
      <c r="I72" s="99"/>
      <c r="J72" s="100"/>
      <c r="K72" s="120" t="s">
        <v>22</v>
      </c>
      <c r="L72" s="125">
        <f>SUM(L66:L71)</f>
        <v>626</v>
      </c>
      <c r="M72" s="126">
        <f t="shared" ref="M72:V72" si="42">SUM(M66:M71)</f>
        <v>0.86944444444444435</v>
      </c>
      <c r="N72" s="125">
        <f t="shared" si="42"/>
        <v>118476.49916666668</v>
      </c>
      <c r="O72" s="125">
        <f t="shared" si="42"/>
        <v>0</v>
      </c>
      <c r="P72" s="125">
        <f t="shared" si="42"/>
        <v>8848</v>
      </c>
      <c r="Q72" s="125">
        <f t="shared" si="42"/>
        <v>0</v>
      </c>
      <c r="R72" s="125">
        <f t="shared" si="42"/>
        <v>0</v>
      </c>
      <c r="S72" s="162">
        <f t="shared" si="42"/>
        <v>11847</v>
      </c>
      <c r="T72" s="163">
        <f t="shared" si="42"/>
        <v>139171.49916666668</v>
      </c>
      <c r="U72" s="196">
        <f t="shared" si="42"/>
        <v>1670.0579900000002</v>
      </c>
      <c r="V72" s="163">
        <f t="shared" si="42"/>
        <v>118476.49916666668</v>
      </c>
    </row>
    <row r="73" spans="1:22" ht="32.25" customHeight="1">
      <c r="A73" s="237">
        <v>17</v>
      </c>
      <c r="B73" s="68" t="s">
        <v>50</v>
      </c>
      <c r="C73" s="41" t="s">
        <v>19</v>
      </c>
      <c r="D73" s="32" t="s">
        <v>20</v>
      </c>
      <c r="E73" s="29">
        <v>33</v>
      </c>
      <c r="F73" s="51" t="s">
        <v>83</v>
      </c>
      <c r="G73" s="53">
        <v>5.31</v>
      </c>
      <c r="H73" s="53">
        <f>G73*1.75</f>
        <v>9.2924999999999986</v>
      </c>
      <c r="I73" s="52">
        <f t="shared" si="0"/>
        <v>164449</v>
      </c>
      <c r="J73" s="7" t="s">
        <v>189</v>
      </c>
      <c r="K73" s="19" t="s">
        <v>264</v>
      </c>
      <c r="L73" s="37">
        <v>192</v>
      </c>
      <c r="M73" s="42">
        <f>L73/720</f>
        <v>0.26666666666666666</v>
      </c>
      <c r="N73" s="34">
        <f t="shared" si="1"/>
        <v>43853.16599999999</v>
      </c>
      <c r="O73" s="37"/>
      <c r="P73" s="37"/>
      <c r="Q73" s="37"/>
      <c r="R73" s="37">
        <f>N73*30%</f>
        <v>13155.949799999997</v>
      </c>
      <c r="S73" s="199">
        <f>ROUND(SUM(N73*10%),0)</f>
        <v>4385</v>
      </c>
      <c r="T73" s="184">
        <f t="shared" si="2"/>
        <v>48238.16599999999</v>
      </c>
      <c r="U73" s="191">
        <f>T73*12/1000</f>
        <v>578.85799199999985</v>
      </c>
      <c r="V73" s="115">
        <f>N73</f>
        <v>43853.16599999999</v>
      </c>
    </row>
    <row r="74" spans="1:22" s="123" customFormat="1" ht="32.25" customHeight="1">
      <c r="A74" s="236"/>
      <c r="B74" s="95"/>
      <c r="C74" s="95"/>
      <c r="D74" s="96"/>
      <c r="E74" s="95"/>
      <c r="F74" s="97"/>
      <c r="G74" s="98"/>
      <c r="H74" s="98"/>
      <c r="I74" s="99"/>
      <c r="J74" s="100"/>
      <c r="K74" s="120" t="s">
        <v>22</v>
      </c>
      <c r="L74" s="125">
        <f>SUM(L73:L73)</f>
        <v>192</v>
      </c>
      <c r="M74" s="126">
        <f t="shared" ref="M74:V74" si="43">SUM(M73:M73)</f>
        <v>0.26666666666666666</v>
      </c>
      <c r="N74" s="125">
        <f t="shared" si="43"/>
        <v>43853.16599999999</v>
      </c>
      <c r="O74" s="125">
        <f t="shared" si="43"/>
        <v>0</v>
      </c>
      <c r="P74" s="125">
        <f t="shared" si="43"/>
        <v>0</v>
      </c>
      <c r="Q74" s="125">
        <f t="shared" si="43"/>
        <v>0</v>
      </c>
      <c r="R74" s="125">
        <f t="shared" si="43"/>
        <v>13155.949799999997</v>
      </c>
      <c r="S74" s="162">
        <f t="shared" si="43"/>
        <v>4385</v>
      </c>
      <c r="T74" s="163">
        <f t="shared" si="43"/>
        <v>48238.16599999999</v>
      </c>
      <c r="U74" s="196">
        <f t="shared" si="43"/>
        <v>578.85799199999985</v>
      </c>
      <c r="V74" s="163">
        <f t="shared" si="43"/>
        <v>43853.16599999999</v>
      </c>
    </row>
    <row r="75" spans="1:22" ht="32.25" customHeight="1">
      <c r="A75" s="219">
        <v>18</v>
      </c>
      <c r="B75" s="222" t="s">
        <v>102</v>
      </c>
      <c r="C75" s="29" t="s">
        <v>30</v>
      </c>
      <c r="D75" s="32" t="s">
        <v>20</v>
      </c>
      <c r="E75" s="41">
        <v>14.09</v>
      </c>
      <c r="F75" s="51" t="s">
        <v>83</v>
      </c>
      <c r="G75" s="53">
        <v>5.03</v>
      </c>
      <c r="H75" s="53">
        <f t="shared" ref="H75:H76" si="44">G75*1.75</f>
        <v>8.8025000000000002</v>
      </c>
      <c r="I75" s="52">
        <f t="shared" si="0"/>
        <v>155778</v>
      </c>
      <c r="J75" s="18" t="s">
        <v>21</v>
      </c>
      <c r="K75" s="21" t="s">
        <v>160</v>
      </c>
      <c r="L75" s="111">
        <v>12</v>
      </c>
      <c r="M75" s="43">
        <f>L75/720</f>
        <v>1.6666666666666666E-2</v>
      </c>
      <c r="N75" s="34">
        <f t="shared" si="1"/>
        <v>2596.2973750000001</v>
      </c>
      <c r="O75" s="37"/>
      <c r="P75" s="160"/>
      <c r="Q75" s="160"/>
      <c r="R75" s="160"/>
      <c r="S75" s="199">
        <f>ROUND(SUM(N75*10%),0)</f>
        <v>260</v>
      </c>
      <c r="T75" s="184">
        <f t="shared" si="2"/>
        <v>2856.2973750000001</v>
      </c>
      <c r="U75" s="191">
        <f>T75*12/1000</f>
        <v>34.275568499999999</v>
      </c>
      <c r="V75" s="115"/>
    </row>
    <row r="76" spans="1:22" ht="32.25" customHeight="1">
      <c r="A76" s="220"/>
      <c r="B76" s="223"/>
      <c r="C76" s="29" t="s">
        <v>30</v>
      </c>
      <c r="D76" s="32" t="s">
        <v>20</v>
      </c>
      <c r="E76" s="41">
        <v>14.09</v>
      </c>
      <c r="F76" s="51" t="s">
        <v>83</v>
      </c>
      <c r="G76" s="53">
        <v>5.03</v>
      </c>
      <c r="H76" s="53">
        <f t="shared" si="44"/>
        <v>8.8025000000000002</v>
      </c>
      <c r="I76" s="52">
        <f t="shared" si="0"/>
        <v>155778</v>
      </c>
      <c r="J76" s="18" t="s">
        <v>21</v>
      </c>
      <c r="K76" s="21" t="s">
        <v>161</v>
      </c>
      <c r="L76" s="111">
        <v>17</v>
      </c>
      <c r="M76" s="43">
        <f>L76/720</f>
        <v>2.361111111111111E-2</v>
      </c>
      <c r="N76" s="34">
        <f t="shared" si="1"/>
        <v>3678.0879479166665</v>
      </c>
      <c r="O76" s="37"/>
      <c r="P76" s="160"/>
      <c r="Q76" s="160"/>
      <c r="R76" s="160"/>
      <c r="S76" s="199">
        <f>ROUND(SUM(N76*10%),0)</f>
        <v>368</v>
      </c>
      <c r="T76" s="184">
        <f t="shared" si="2"/>
        <v>4046.0879479166665</v>
      </c>
      <c r="U76" s="191">
        <f>T76*12/1000</f>
        <v>48.553055375</v>
      </c>
      <c r="V76" s="115"/>
    </row>
    <row r="77" spans="1:22" s="123" customFormat="1" ht="32.25" customHeight="1">
      <c r="A77" s="221"/>
      <c r="B77" s="95"/>
      <c r="C77" s="118"/>
      <c r="D77" s="96"/>
      <c r="E77" s="118"/>
      <c r="F77" s="97"/>
      <c r="G77" s="98"/>
      <c r="H77" s="98"/>
      <c r="I77" s="99"/>
      <c r="J77" s="100"/>
      <c r="K77" s="124" t="s">
        <v>22</v>
      </c>
      <c r="L77" s="125">
        <f t="shared" ref="L77:V77" si="45">SUM(L75:L76)</f>
        <v>29</v>
      </c>
      <c r="M77" s="126">
        <f t="shared" si="45"/>
        <v>4.0277777777777773E-2</v>
      </c>
      <c r="N77" s="125">
        <f t="shared" si="45"/>
        <v>6274.3853229166671</v>
      </c>
      <c r="O77" s="125">
        <f t="shared" si="45"/>
        <v>0</v>
      </c>
      <c r="P77" s="125">
        <f t="shared" si="45"/>
        <v>0</v>
      </c>
      <c r="Q77" s="125">
        <f t="shared" si="45"/>
        <v>0</v>
      </c>
      <c r="R77" s="125">
        <f t="shared" si="45"/>
        <v>0</v>
      </c>
      <c r="S77" s="162">
        <f t="shared" si="45"/>
        <v>628</v>
      </c>
      <c r="T77" s="163">
        <f t="shared" si="45"/>
        <v>6902.3853229166671</v>
      </c>
      <c r="U77" s="196">
        <f t="shared" si="45"/>
        <v>82.828623875000005</v>
      </c>
      <c r="V77" s="163">
        <f t="shared" si="45"/>
        <v>0</v>
      </c>
    </row>
    <row r="78" spans="1:22" ht="32.25" customHeight="1">
      <c r="A78" s="219">
        <v>19</v>
      </c>
      <c r="B78" s="222" t="s">
        <v>162</v>
      </c>
      <c r="C78" s="29" t="s">
        <v>195</v>
      </c>
      <c r="D78" s="32" t="s">
        <v>20</v>
      </c>
      <c r="E78" s="41">
        <v>17.07</v>
      </c>
      <c r="F78" s="51" t="s">
        <v>83</v>
      </c>
      <c r="G78" s="53">
        <v>5.12</v>
      </c>
      <c r="H78" s="53">
        <f t="shared" ref="H78:H79" si="46">G78*1.75</f>
        <v>8.9600000000000009</v>
      </c>
      <c r="I78" s="52">
        <f>ROUND(SUM(H78*17697),0)</f>
        <v>158565</v>
      </c>
      <c r="J78" s="7"/>
      <c r="K78" s="19" t="s">
        <v>163</v>
      </c>
      <c r="L78" s="111">
        <v>12</v>
      </c>
      <c r="M78" s="43">
        <f>L78/720</f>
        <v>1.6666666666666666E-2</v>
      </c>
      <c r="N78" s="34">
        <f t="shared" ref="N78:N98" si="47">17697*H78*M78</f>
        <v>2642.7520000000004</v>
      </c>
      <c r="O78" s="37"/>
      <c r="P78" s="160"/>
      <c r="Q78" s="160"/>
      <c r="R78" s="160"/>
      <c r="S78" s="199">
        <f>ROUND(SUM(N78*10%),0)</f>
        <v>264</v>
      </c>
      <c r="T78" s="184">
        <f>N78+O78+P78+Q78+S78</f>
        <v>2906.7520000000004</v>
      </c>
      <c r="U78" s="191">
        <f>T78*12/1000</f>
        <v>34.881024000000004</v>
      </c>
      <c r="V78" s="115"/>
    </row>
    <row r="79" spans="1:22" ht="32.25" customHeight="1">
      <c r="A79" s="220"/>
      <c r="B79" s="238"/>
      <c r="C79" s="29" t="s">
        <v>195</v>
      </c>
      <c r="D79" s="32" t="s">
        <v>20</v>
      </c>
      <c r="E79" s="41">
        <v>17.07</v>
      </c>
      <c r="F79" s="51" t="s">
        <v>83</v>
      </c>
      <c r="G79" s="53">
        <v>5.12</v>
      </c>
      <c r="H79" s="53">
        <f t="shared" si="46"/>
        <v>8.9600000000000009</v>
      </c>
      <c r="I79" s="52">
        <f>ROUND(SUM(H79*17697),0)</f>
        <v>158565</v>
      </c>
      <c r="J79" s="7"/>
      <c r="K79" s="19" t="s">
        <v>196</v>
      </c>
      <c r="L79" s="111">
        <v>48</v>
      </c>
      <c r="M79" s="43">
        <f>L79/720</f>
        <v>6.6666666666666666E-2</v>
      </c>
      <c r="N79" s="34">
        <f t="shared" ref="N79" si="48">17697*H79*M79</f>
        <v>10571.008000000002</v>
      </c>
      <c r="O79" s="37"/>
      <c r="P79" s="160"/>
      <c r="Q79" s="160"/>
      <c r="R79" s="160"/>
      <c r="S79" s="199">
        <f>ROUND(SUM(N79*10%),0)</f>
        <v>1057</v>
      </c>
      <c r="T79" s="184">
        <f>N79+O79+P79+Q79+S79</f>
        <v>11628.008000000002</v>
      </c>
      <c r="U79" s="191">
        <f>T79*12/1000</f>
        <v>139.53609600000001</v>
      </c>
      <c r="V79" s="115"/>
    </row>
    <row r="80" spans="1:22" s="123" customFormat="1" ht="32.25" customHeight="1">
      <c r="A80" s="221"/>
      <c r="B80" s="95"/>
      <c r="C80" s="118"/>
      <c r="D80" s="96"/>
      <c r="E80" s="118"/>
      <c r="F80" s="97"/>
      <c r="G80" s="98"/>
      <c r="H80" s="98"/>
      <c r="I80" s="99"/>
      <c r="J80" s="100"/>
      <c r="K80" s="124" t="s">
        <v>22</v>
      </c>
      <c r="L80" s="125">
        <f>SUM(L78:L79)</f>
        <v>60</v>
      </c>
      <c r="M80" s="126">
        <f t="shared" ref="M80:V80" si="49">SUM(M78:M79)</f>
        <v>8.3333333333333329E-2</v>
      </c>
      <c r="N80" s="125">
        <f t="shared" si="49"/>
        <v>13213.760000000002</v>
      </c>
      <c r="O80" s="125">
        <f t="shared" si="49"/>
        <v>0</v>
      </c>
      <c r="P80" s="125">
        <f t="shared" si="49"/>
        <v>0</v>
      </c>
      <c r="Q80" s="125">
        <f t="shared" si="49"/>
        <v>0</v>
      </c>
      <c r="R80" s="125">
        <f t="shared" si="49"/>
        <v>0</v>
      </c>
      <c r="S80" s="162">
        <f t="shared" si="49"/>
        <v>1321</v>
      </c>
      <c r="T80" s="163">
        <f t="shared" si="49"/>
        <v>14534.760000000002</v>
      </c>
      <c r="U80" s="196">
        <f t="shared" si="49"/>
        <v>174.41712000000001</v>
      </c>
      <c r="V80" s="163">
        <f t="shared" si="49"/>
        <v>0</v>
      </c>
    </row>
    <row r="81" spans="1:22" ht="32.25" customHeight="1">
      <c r="A81" s="219">
        <v>20</v>
      </c>
      <c r="B81" s="222" t="s">
        <v>180</v>
      </c>
      <c r="C81" s="29" t="s">
        <v>19</v>
      </c>
      <c r="D81" s="32" t="s">
        <v>20</v>
      </c>
      <c r="E81" s="41">
        <v>20.05</v>
      </c>
      <c r="F81" s="51" t="s">
        <v>83</v>
      </c>
      <c r="G81" s="53">
        <v>5.21</v>
      </c>
      <c r="H81" s="53">
        <f t="shared" ref="H81:H84" si="50">G81*1.75</f>
        <v>9.1174999999999997</v>
      </c>
      <c r="I81" s="52">
        <f>ROUND(SUM(H81*17697),0)</f>
        <v>161352</v>
      </c>
      <c r="J81" s="7"/>
      <c r="K81" s="21" t="s">
        <v>181</v>
      </c>
      <c r="L81" s="111">
        <v>44</v>
      </c>
      <c r="M81" s="43">
        <f>L81/720</f>
        <v>6.1111111111111109E-2</v>
      </c>
      <c r="N81" s="34">
        <f t="shared" si="47"/>
        <v>9860.4242916666662</v>
      </c>
      <c r="O81" s="37"/>
      <c r="P81" s="160"/>
      <c r="Q81" s="160"/>
      <c r="R81" s="160"/>
      <c r="S81" s="199">
        <f>ROUND(SUM(N81*10%),0)</f>
        <v>986</v>
      </c>
      <c r="T81" s="184">
        <f>N81+O81+P81+Q81+S81</f>
        <v>10846.424291666666</v>
      </c>
      <c r="U81" s="191">
        <f>T81*12/1000</f>
        <v>130.15709150000001</v>
      </c>
      <c r="V81" s="115">
        <f t="shared" ref="V81:V84" si="51">N81</f>
        <v>9860.4242916666662</v>
      </c>
    </row>
    <row r="82" spans="1:22" ht="32.25" customHeight="1">
      <c r="A82" s="220"/>
      <c r="B82" s="223"/>
      <c r="C82" s="29" t="s">
        <v>19</v>
      </c>
      <c r="D82" s="32" t="s">
        <v>20</v>
      </c>
      <c r="E82" s="41">
        <v>20.05</v>
      </c>
      <c r="F82" s="51" t="s">
        <v>83</v>
      </c>
      <c r="G82" s="53">
        <v>5.21</v>
      </c>
      <c r="H82" s="53">
        <f t="shared" si="50"/>
        <v>9.1174999999999997</v>
      </c>
      <c r="I82" s="52">
        <f>ROUND(SUM(H82*17697),0)</f>
        <v>161352</v>
      </c>
      <c r="J82" s="7"/>
      <c r="K82" s="21" t="s">
        <v>182</v>
      </c>
      <c r="L82" s="111">
        <v>54</v>
      </c>
      <c r="M82" s="43">
        <f>L82/720</f>
        <v>7.4999999999999997E-2</v>
      </c>
      <c r="N82" s="34">
        <f t="shared" si="47"/>
        <v>12101.429812499999</v>
      </c>
      <c r="O82" s="37"/>
      <c r="P82" s="160"/>
      <c r="Q82" s="160"/>
      <c r="R82" s="160"/>
      <c r="S82" s="199">
        <f>ROUND(SUM(N82*10%),0)</f>
        <v>1210</v>
      </c>
      <c r="T82" s="184">
        <f>N82+O82+P82+Q82+S82</f>
        <v>13311.429812499999</v>
      </c>
      <c r="U82" s="191">
        <f>T82*12/1000</f>
        <v>159.73715774999999</v>
      </c>
      <c r="V82" s="115">
        <f t="shared" si="51"/>
        <v>12101.429812499999</v>
      </c>
    </row>
    <row r="83" spans="1:22" ht="32.25" customHeight="1">
      <c r="A83" s="220"/>
      <c r="B83" s="223"/>
      <c r="C83" s="29" t="s">
        <v>19</v>
      </c>
      <c r="D83" s="32" t="s">
        <v>20</v>
      </c>
      <c r="E83" s="41">
        <v>20.05</v>
      </c>
      <c r="F83" s="51" t="s">
        <v>83</v>
      </c>
      <c r="G83" s="53">
        <v>5.21</v>
      </c>
      <c r="H83" s="53">
        <f t="shared" si="50"/>
        <v>9.1174999999999997</v>
      </c>
      <c r="I83" s="52">
        <f>ROUND(SUM(H83*17697),0)</f>
        <v>161352</v>
      </c>
      <c r="J83" s="7"/>
      <c r="K83" s="21" t="s">
        <v>182</v>
      </c>
      <c r="L83" s="111">
        <v>54</v>
      </c>
      <c r="M83" s="43">
        <f>L83/720</f>
        <v>7.4999999999999997E-2</v>
      </c>
      <c r="N83" s="34">
        <f t="shared" si="47"/>
        <v>12101.429812499999</v>
      </c>
      <c r="O83" s="161"/>
      <c r="P83" s="160"/>
      <c r="Q83" s="160"/>
      <c r="R83" s="160"/>
      <c r="S83" s="199">
        <f>ROUND(SUM(N83*10%),0)</f>
        <v>1210</v>
      </c>
      <c r="T83" s="184">
        <f>N83+O83+P83+Q83+S83</f>
        <v>13311.429812499999</v>
      </c>
      <c r="U83" s="191">
        <f>T83*12/1000</f>
        <v>159.73715774999999</v>
      </c>
      <c r="V83" s="115">
        <f t="shared" si="51"/>
        <v>12101.429812499999</v>
      </c>
    </row>
    <row r="84" spans="1:22" ht="32.25" customHeight="1">
      <c r="A84" s="220"/>
      <c r="B84" s="238"/>
      <c r="C84" s="29" t="s">
        <v>19</v>
      </c>
      <c r="D84" s="32" t="s">
        <v>20</v>
      </c>
      <c r="E84" s="41">
        <v>20.05</v>
      </c>
      <c r="F84" s="51" t="s">
        <v>83</v>
      </c>
      <c r="G84" s="53">
        <v>5.21</v>
      </c>
      <c r="H84" s="53">
        <f t="shared" si="50"/>
        <v>9.1174999999999997</v>
      </c>
      <c r="I84" s="52">
        <f>ROUND(SUM(H84*17697),0)</f>
        <v>161352</v>
      </c>
      <c r="J84" s="7"/>
      <c r="K84" s="21" t="s">
        <v>183</v>
      </c>
      <c r="L84" s="111">
        <v>3</v>
      </c>
      <c r="M84" s="43">
        <f>L84/720</f>
        <v>4.1666666666666666E-3</v>
      </c>
      <c r="N84" s="34">
        <f t="shared" si="47"/>
        <v>672.30165624999995</v>
      </c>
      <c r="O84" s="161"/>
      <c r="P84" s="160"/>
      <c r="Q84" s="160"/>
      <c r="R84" s="160"/>
      <c r="S84" s="199">
        <f>ROUND(SUM(N84*10%),0)</f>
        <v>67</v>
      </c>
      <c r="T84" s="184">
        <f>N84+O84+P84+Q84+S84</f>
        <v>739.30165624999995</v>
      </c>
      <c r="U84" s="191">
        <f>T84*12/1000</f>
        <v>8.8716198750000004</v>
      </c>
      <c r="V84" s="115">
        <f t="shared" si="51"/>
        <v>672.30165624999995</v>
      </c>
    </row>
    <row r="85" spans="1:22" s="123" customFormat="1" ht="32.25" customHeight="1">
      <c r="A85" s="221"/>
      <c r="B85" s="95"/>
      <c r="C85" s="118"/>
      <c r="D85" s="96"/>
      <c r="E85" s="118"/>
      <c r="F85" s="97"/>
      <c r="G85" s="98"/>
      <c r="H85" s="98"/>
      <c r="I85" s="99"/>
      <c r="J85" s="100"/>
      <c r="K85" s="124" t="s">
        <v>22</v>
      </c>
      <c r="L85" s="125">
        <f>SUM(L81:L84)</f>
        <v>155</v>
      </c>
      <c r="M85" s="126">
        <f>SUM(M81:M84)</f>
        <v>0.21527777777777776</v>
      </c>
      <c r="N85" s="125">
        <f>SUM(N81:N84)</f>
        <v>34735.585572916665</v>
      </c>
      <c r="O85" s="125">
        <f t="shared" ref="O85:V85" si="52">SUM(O81:O84)</f>
        <v>0</v>
      </c>
      <c r="P85" s="125">
        <f t="shared" si="52"/>
        <v>0</v>
      </c>
      <c r="Q85" s="125">
        <f t="shared" si="52"/>
        <v>0</v>
      </c>
      <c r="R85" s="125">
        <f t="shared" si="52"/>
        <v>0</v>
      </c>
      <c r="S85" s="162">
        <f t="shared" si="52"/>
        <v>3473</v>
      </c>
      <c r="T85" s="163">
        <f t="shared" si="52"/>
        <v>38208.585572916665</v>
      </c>
      <c r="U85" s="196">
        <f t="shared" si="52"/>
        <v>458.50302687500005</v>
      </c>
      <c r="V85" s="163">
        <f t="shared" si="52"/>
        <v>34735.585572916665</v>
      </c>
    </row>
    <row r="86" spans="1:22" ht="32.25" customHeight="1">
      <c r="A86" s="220"/>
      <c r="B86" s="29" t="s">
        <v>29</v>
      </c>
      <c r="C86" s="29" t="s">
        <v>19</v>
      </c>
      <c r="D86" s="32" t="s">
        <v>20</v>
      </c>
      <c r="E86" s="41">
        <v>25.1</v>
      </c>
      <c r="F86" s="51" t="s">
        <v>83</v>
      </c>
      <c r="G86" s="53">
        <v>5.31</v>
      </c>
      <c r="H86" s="53">
        <f t="shared" ref="H86:H98" si="53">G86*1.75</f>
        <v>9.2924999999999986</v>
      </c>
      <c r="I86" s="52">
        <f t="shared" ref="I86:I98" si="54">ROUND(SUM(H86*17697),0)</f>
        <v>164449</v>
      </c>
      <c r="J86" s="7"/>
      <c r="K86" s="21" t="s">
        <v>135</v>
      </c>
      <c r="L86" s="111">
        <v>72</v>
      </c>
      <c r="M86" s="43">
        <f t="shared" ref="M86:M98" si="55">L86/720</f>
        <v>0.1</v>
      </c>
      <c r="N86" s="34">
        <f t="shared" si="47"/>
        <v>16444.937249999999</v>
      </c>
      <c r="O86" s="37"/>
      <c r="P86" s="160"/>
      <c r="Q86" s="160"/>
      <c r="R86" s="160"/>
      <c r="S86" s="199">
        <f>ROUND(SUM(N86*10%),0)</f>
        <v>1644</v>
      </c>
      <c r="T86" s="184">
        <f t="shared" ref="T86:T98" si="56">N86+O86+P86+Q86+S86</f>
        <v>18088.937249999999</v>
      </c>
      <c r="U86" s="191">
        <f t="shared" ref="U86:U98" si="57">T86*12/1000</f>
        <v>217.06724699999998</v>
      </c>
      <c r="V86" s="115"/>
    </row>
    <row r="87" spans="1:22" ht="32.25" customHeight="1">
      <c r="A87" s="220"/>
      <c r="B87" s="29" t="s">
        <v>29</v>
      </c>
      <c r="C87" s="29" t="s">
        <v>19</v>
      </c>
      <c r="D87" s="32" t="s">
        <v>20</v>
      </c>
      <c r="E87" s="41">
        <v>25.1</v>
      </c>
      <c r="F87" s="51" t="s">
        <v>83</v>
      </c>
      <c r="G87" s="53">
        <v>5.31</v>
      </c>
      <c r="H87" s="53">
        <f t="shared" si="53"/>
        <v>9.2924999999999986</v>
      </c>
      <c r="I87" s="52">
        <f t="shared" si="54"/>
        <v>164449</v>
      </c>
      <c r="J87" s="7"/>
      <c r="K87" s="21" t="s">
        <v>40</v>
      </c>
      <c r="L87" s="111">
        <v>12</v>
      </c>
      <c r="M87" s="43">
        <f t="shared" si="55"/>
        <v>1.6666666666666666E-2</v>
      </c>
      <c r="N87" s="34">
        <f t="shared" si="47"/>
        <v>2740.8228749999994</v>
      </c>
      <c r="O87" s="37">
        <f>17697*0.4*M87</f>
        <v>117.98</v>
      </c>
      <c r="P87" s="160"/>
      <c r="Q87" s="160"/>
      <c r="R87" s="160"/>
      <c r="S87" s="199">
        <f>ROUND(SUM(N87*10%),0)</f>
        <v>274</v>
      </c>
      <c r="T87" s="184">
        <f t="shared" si="56"/>
        <v>3132.8028749999994</v>
      </c>
      <c r="U87" s="191">
        <f t="shared" si="57"/>
        <v>37.593634499999993</v>
      </c>
      <c r="V87" s="115"/>
    </row>
    <row r="88" spans="1:22" ht="32.25" customHeight="1">
      <c r="A88" s="220"/>
      <c r="B88" s="29" t="s">
        <v>29</v>
      </c>
      <c r="C88" s="29" t="s">
        <v>19</v>
      </c>
      <c r="D88" s="32" t="s">
        <v>20</v>
      </c>
      <c r="E88" s="41">
        <v>25.1</v>
      </c>
      <c r="F88" s="51" t="s">
        <v>83</v>
      </c>
      <c r="G88" s="53">
        <v>5.31</v>
      </c>
      <c r="H88" s="53">
        <f t="shared" si="53"/>
        <v>9.2924999999999986</v>
      </c>
      <c r="I88" s="52">
        <f t="shared" si="54"/>
        <v>164449</v>
      </c>
      <c r="J88" s="7"/>
      <c r="K88" s="21" t="s">
        <v>49</v>
      </c>
      <c r="L88" s="111">
        <v>132</v>
      </c>
      <c r="M88" s="43">
        <f t="shared" si="55"/>
        <v>0.18333333333333332</v>
      </c>
      <c r="N88" s="34">
        <f t="shared" si="47"/>
        <v>30149.051624999993</v>
      </c>
      <c r="O88" s="37"/>
      <c r="P88" s="160"/>
      <c r="Q88" s="160"/>
      <c r="R88" s="160"/>
      <c r="S88" s="199">
        <f t="shared" ref="S88:S98" si="58">ROUND(SUM(N88*10%),0)</f>
        <v>3015</v>
      </c>
      <c r="T88" s="184">
        <f t="shared" si="56"/>
        <v>33164.051624999993</v>
      </c>
      <c r="U88" s="191">
        <f t="shared" si="57"/>
        <v>397.96861949999993</v>
      </c>
      <c r="V88" s="115"/>
    </row>
    <row r="89" spans="1:22" ht="32.25" customHeight="1">
      <c r="A89" s="220"/>
      <c r="B89" s="29" t="s">
        <v>29</v>
      </c>
      <c r="C89" s="29" t="s">
        <v>19</v>
      </c>
      <c r="D89" s="32" t="s">
        <v>20</v>
      </c>
      <c r="E89" s="41">
        <v>25.1</v>
      </c>
      <c r="F89" s="51" t="s">
        <v>83</v>
      </c>
      <c r="G89" s="53">
        <v>5.31</v>
      </c>
      <c r="H89" s="53">
        <f t="shared" si="53"/>
        <v>9.2924999999999986</v>
      </c>
      <c r="I89" s="52">
        <f t="shared" si="54"/>
        <v>164449</v>
      </c>
      <c r="J89" s="7"/>
      <c r="K89" s="21" t="s">
        <v>166</v>
      </c>
      <c r="L89" s="111">
        <v>37</v>
      </c>
      <c r="M89" s="43">
        <f t="shared" si="55"/>
        <v>5.1388888888888887E-2</v>
      </c>
      <c r="N89" s="34">
        <f t="shared" si="47"/>
        <v>8450.8705312499987</v>
      </c>
      <c r="O89" s="37"/>
      <c r="P89" s="160"/>
      <c r="Q89" s="160"/>
      <c r="R89" s="160"/>
      <c r="S89" s="199">
        <f t="shared" si="58"/>
        <v>845</v>
      </c>
      <c r="T89" s="184">
        <f t="shared" si="56"/>
        <v>9295.8705312499987</v>
      </c>
      <c r="U89" s="191">
        <f t="shared" si="57"/>
        <v>111.55044637499998</v>
      </c>
      <c r="V89" s="115"/>
    </row>
    <row r="90" spans="1:22" ht="32.25" customHeight="1">
      <c r="A90" s="220"/>
      <c r="B90" s="29" t="s">
        <v>29</v>
      </c>
      <c r="C90" s="29" t="s">
        <v>19</v>
      </c>
      <c r="D90" s="32" t="s">
        <v>20</v>
      </c>
      <c r="E90" s="41">
        <v>25.1</v>
      </c>
      <c r="F90" s="51" t="s">
        <v>83</v>
      </c>
      <c r="G90" s="53">
        <v>5.31</v>
      </c>
      <c r="H90" s="53">
        <f t="shared" si="53"/>
        <v>9.2924999999999986</v>
      </c>
      <c r="I90" s="52">
        <f t="shared" si="54"/>
        <v>164449</v>
      </c>
      <c r="J90" s="7"/>
      <c r="K90" s="21" t="s">
        <v>167</v>
      </c>
      <c r="L90" s="111">
        <v>10</v>
      </c>
      <c r="M90" s="43">
        <f t="shared" si="55"/>
        <v>1.3888888888888888E-2</v>
      </c>
      <c r="N90" s="34">
        <f t="shared" si="47"/>
        <v>2284.0190624999996</v>
      </c>
      <c r="O90" s="37"/>
      <c r="P90" s="160"/>
      <c r="Q90" s="160"/>
      <c r="R90" s="160"/>
      <c r="S90" s="199">
        <f t="shared" si="58"/>
        <v>228</v>
      </c>
      <c r="T90" s="184">
        <f t="shared" si="56"/>
        <v>2512.0190624999996</v>
      </c>
      <c r="U90" s="191">
        <f t="shared" si="57"/>
        <v>30.144228749999996</v>
      </c>
      <c r="V90" s="115"/>
    </row>
    <row r="91" spans="1:22" ht="32.25" customHeight="1">
      <c r="A91" s="220"/>
      <c r="B91" s="29" t="s">
        <v>29</v>
      </c>
      <c r="C91" s="29" t="s">
        <v>19</v>
      </c>
      <c r="D91" s="32" t="s">
        <v>20</v>
      </c>
      <c r="E91" s="41">
        <v>25.1</v>
      </c>
      <c r="F91" s="51" t="s">
        <v>83</v>
      </c>
      <c r="G91" s="53">
        <v>5.31</v>
      </c>
      <c r="H91" s="53">
        <f t="shared" si="53"/>
        <v>9.2924999999999986</v>
      </c>
      <c r="I91" s="52">
        <f t="shared" si="54"/>
        <v>164449</v>
      </c>
      <c r="J91" s="7"/>
      <c r="K91" s="19" t="s">
        <v>168</v>
      </c>
      <c r="L91" s="111">
        <v>11</v>
      </c>
      <c r="M91" s="43">
        <f t="shared" si="55"/>
        <v>1.5277777777777777E-2</v>
      </c>
      <c r="N91" s="34">
        <f t="shared" si="47"/>
        <v>2512.4209687499992</v>
      </c>
      <c r="O91" s="37"/>
      <c r="P91" s="160"/>
      <c r="Q91" s="160"/>
      <c r="R91" s="160"/>
      <c r="S91" s="199">
        <f t="shared" si="58"/>
        <v>251</v>
      </c>
      <c r="T91" s="184">
        <f t="shared" si="56"/>
        <v>2763.4209687499992</v>
      </c>
      <c r="U91" s="191">
        <f t="shared" si="57"/>
        <v>33.161051624999992</v>
      </c>
      <c r="V91" s="115"/>
    </row>
    <row r="92" spans="1:22" ht="32.25" customHeight="1">
      <c r="A92" s="220"/>
      <c r="B92" s="29" t="s">
        <v>29</v>
      </c>
      <c r="C92" s="29" t="s">
        <v>19</v>
      </c>
      <c r="D92" s="32" t="s">
        <v>20</v>
      </c>
      <c r="E92" s="41">
        <v>25.1</v>
      </c>
      <c r="F92" s="51" t="s">
        <v>83</v>
      </c>
      <c r="G92" s="53">
        <v>5.31</v>
      </c>
      <c r="H92" s="53">
        <f t="shared" si="53"/>
        <v>9.2924999999999986</v>
      </c>
      <c r="I92" s="52">
        <f t="shared" si="54"/>
        <v>164449</v>
      </c>
      <c r="J92" s="7"/>
      <c r="K92" s="19" t="s">
        <v>170</v>
      </c>
      <c r="L92" s="111">
        <v>35</v>
      </c>
      <c r="M92" s="43">
        <f t="shared" si="55"/>
        <v>4.8611111111111112E-2</v>
      </c>
      <c r="N92" s="34">
        <f t="shared" si="47"/>
        <v>7994.0667187499985</v>
      </c>
      <c r="O92" s="37"/>
      <c r="P92" s="160"/>
      <c r="Q92" s="160"/>
      <c r="R92" s="160"/>
      <c r="S92" s="199">
        <f>ROUND(SUM(N92*10%),0)</f>
        <v>799</v>
      </c>
      <c r="T92" s="184">
        <f>N92+O92+P92+Q92+S92</f>
        <v>8793.0667187499985</v>
      </c>
      <c r="U92" s="191">
        <f t="shared" si="57"/>
        <v>105.51680062499997</v>
      </c>
      <c r="V92" s="115"/>
    </row>
    <row r="93" spans="1:22" ht="32.25" customHeight="1">
      <c r="A93" s="220"/>
      <c r="B93" s="29" t="s">
        <v>29</v>
      </c>
      <c r="C93" s="29" t="s">
        <v>19</v>
      </c>
      <c r="D93" s="32" t="s">
        <v>20</v>
      </c>
      <c r="E93" s="41">
        <v>25.1</v>
      </c>
      <c r="F93" s="51" t="s">
        <v>83</v>
      </c>
      <c r="G93" s="53">
        <v>5.31</v>
      </c>
      <c r="H93" s="53">
        <f t="shared" si="53"/>
        <v>9.2924999999999986</v>
      </c>
      <c r="I93" s="52">
        <f t="shared" si="54"/>
        <v>164449</v>
      </c>
      <c r="J93" s="7"/>
      <c r="K93" s="19" t="s">
        <v>199</v>
      </c>
      <c r="L93" s="111">
        <v>39</v>
      </c>
      <c r="M93" s="43">
        <f t="shared" si="55"/>
        <v>5.4166666666666669E-2</v>
      </c>
      <c r="N93" s="34">
        <f t="shared" si="47"/>
        <v>8907.674343749999</v>
      </c>
      <c r="O93" s="37"/>
      <c r="P93" s="160"/>
      <c r="Q93" s="160"/>
      <c r="R93" s="160"/>
      <c r="S93" s="199">
        <f t="shared" si="58"/>
        <v>891</v>
      </c>
      <c r="T93" s="184">
        <f t="shared" si="56"/>
        <v>9798.674343749999</v>
      </c>
      <c r="U93" s="191">
        <f t="shared" si="57"/>
        <v>117.584092125</v>
      </c>
      <c r="V93" s="115"/>
    </row>
    <row r="94" spans="1:22" ht="32.25" customHeight="1">
      <c r="A94" s="220"/>
      <c r="B94" s="29" t="s">
        <v>29</v>
      </c>
      <c r="C94" s="29" t="s">
        <v>19</v>
      </c>
      <c r="D94" s="32" t="s">
        <v>20</v>
      </c>
      <c r="E94" s="41">
        <v>25.1</v>
      </c>
      <c r="F94" s="51" t="s">
        <v>83</v>
      </c>
      <c r="G94" s="53">
        <v>5.31</v>
      </c>
      <c r="H94" s="53">
        <f t="shared" si="53"/>
        <v>9.2924999999999986</v>
      </c>
      <c r="I94" s="52">
        <f t="shared" si="54"/>
        <v>164449</v>
      </c>
      <c r="J94" s="7"/>
      <c r="K94" s="19" t="s">
        <v>88</v>
      </c>
      <c r="L94" s="111">
        <v>38</v>
      </c>
      <c r="M94" s="43">
        <f t="shared" si="55"/>
        <v>5.2777777777777778E-2</v>
      </c>
      <c r="N94" s="34">
        <f t="shared" si="47"/>
        <v>8679.272437499998</v>
      </c>
      <c r="O94" s="37"/>
      <c r="P94" s="160"/>
      <c r="Q94" s="160"/>
      <c r="R94" s="160"/>
      <c r="S94" s="199">
        <f t="shared" si="58"/>
        <v>868</v>
      </c>
      <c r="T94" s="184">
        <f t="shared" si="56"/>
        <v>9547.272437499998</v>
      </c>
      <c r="U94" s="191">
        <f t="shared" si="57"/>
        <v>114.56726924999998</v>
      </c>
      <c r="V94" s="115"/>
    </row>
    <row r="95" spans="1:22" ht="32.25" customHeight="1">
      <c r="A95" s="220"/>
      <c r="B95" s="29" t="s">
        <v>29</v>
      </c>
      <c r="C95" s="29" t="s">
        <v>19</v>
      </c>
      <c r="D95" s="32" t="s">
        <v>20</v>
      </c>
      <c r="E95" s="41">
        <v>25.1</v>
      </c>
      <c r="F95" s="51" t="s">
        <v>83</v>
      </c>
      <c r="G95" s="53">
        <v>5.31</v>
      </c>
      <c r="H95" s="53">
        <f t="shared" si="53"/>
        <v>9.2924999999999986</v>
      </c>
      <c r="I95" s="52">
        <f t="shared" si="54"/>
        <v>164449</v>
      </c>
      <c r="J95" s="7"/>
      <c r="K95" s="19" t="s">
        <v>171</v>
      </c>
      <c r="L95" s="111">
        <v>34</v>
      </c>
      <c r="M95" s="43">
        <f t="shared" si="55"/>
        <v>4.7222222222222221E-2</v>
      </c>
      <c r="N95" s="34">
        <f t="shared" si="47"/>
        <v>7765.6648124999983</v>
      </c>
      <c r="O95" s="37"/>
      <c r="P95" s="160"/>
      <c r="Q95" s="160"/>
      <c r="R95" s="160"/>
      <c r="S95" s="199">
        <f t="shared" si="58"/>
        <v>777</v>
      </c>
      <c r="T95" s="184">
        <f t="shared" si="56"/>
        <v>8542.6648124999992</v>
      </c>
      <c r="U95" s="191">
        <f t="shared" si="57"/>
        <v>102.51197774999999</v>
      </c>
      <c r="V95" s="115"/>
    </row>
    <row r="96" spans="1:22" ht="32.25" customHeight="1">
      <c r="A96" s="220"/>
      <c r="B96" s="29" t="s">
        <v>29</v>
      </c>
      <c r="C96" s="29" t="s">
        <v>19</v>
      </c>
      <c r="D96" s="32" t="s">
        <v>20</v>
      </c>
      <c r="E96" s="41">
        <v>25.1</v>
      </c>
      <c r="F96" s="51" t="s">
        <v>83</v>
      </c>
      <c r="G96" s="53">
        <v>5.31</v>
      </c>
      <c r="H96" s="53">
        <f t="shared" si="53"/>
        <v>9.2924999999999986</v>
      </c>
      <c r="I96" s="52">
        <f t="shared" si="54"/>
        <v>164449</v>
      </c>
      <c r="J96" s="7"/>
      <c r="K96" s="21" t="s">
        <v>172</v>
      </c>
      <c r="L96" s="111">
        <v>41</v>
      </c>
      <c r="M96" s="43">
        <f t="shared" si="55"/>
        <v>5.6944444444444443E-2</v>
      </c>
      <c r="N96" s="34">
        <f t="shared" si="47"/>
        <v>9364.4781562499975</v>
      </c>
      <c r="O96" s="37"/>
      <c r="P96" s="160"/>
      <c r="Q96" s="160"/>
      <c r="R96" s="160"/>
      <c r="S96" s="199">
        <f t="shared" si="58"/>
        <v>936</v>
      </c>
      <c r="T96" s="184">
        <f t="shared" si="56"/>
        <v>10300.478156249997</v>
      </c>
      <c r="U96" s="191">
        <f t="shared" si="57"/>
        <v>123.60573787499996</v>
      </c>
      <c r="V96" s="115"/>
    </row>
    <row r="97" spans="1:31" ht="32.25" customHeight="1">
      <c r="A97" s="220"/>
      <c r="B97" s="29" t="s">
        <v>29</v>
      </c>
      <c r="C97" s="29" t="s">
        <v>19</v>
      </c>
      <c r="D97" s="32" t="s">
        <v>20</v>
      </c>
      <c r="E97" s="41">
        <v>25.1</v>
      </c>
      <c r="F97" s="51" t="s">
        <v>83</v>
      </c>
      <c r="G97" s="53">
        <v>5.31</v>
      </c>
      <c r="H97" s="53">
        <f t="shared" si="53"/>
        <v>9.2924999999999986</v>
      </c>
      <c r="I97" s="52">
        <f t="shared" si="54"/>
        <v>164449</v>
      </c>
      <c r="J97" s="7"/>
      <c r="K97" s="21" t="s">
        <v>173</v>
      </c>
      <c r="L97" s="111">
        <v>134</v>
      </c>
      <c r="M97" s="43">
        <f t="shared" si="55"/>
        <v>0.18611111111111112</v>
      </c>
      <c r="N97" s="34">
        <f t="shared" si="47"/>
        <v>30605.855437499995</v>
      </c>
      <c r="O97" s="37"/>
      <c r="P97" s="160"/>
      <c r="Q97" s="160"/>
      <c r="R97" s="160"/>
      <c r="S97" s="199">
        <f t="shared" si="58"/>
        <v>3061</v>
      </c>
      <c r="T97" s="184">
        <f t="shared" si="56"/>
        <v>33666.855437499995</v>
      </c>
      <c r="U97" s="191">
        <f t="shared" si="57"/>
        <v>404.00226524999994</v>
      </c>
      <c r="V97" s="115"/>
    </row>
    <row r="98" spans="1:31" ht="32.25" customHeight="1">
      <c r="A98" s="220"/>
      <c r="B98" s="29" t="s">
        <v>29</v>
      </c>
      <c r="C98" s="29" t="s">
        <v>19</v>
      </c>
      <c r="D98" s="32" t="s">
        <v>20</v>
      </c>
      <c r="E98" s="41">
        <v>25.1</v>
      </c>
      <c r="F98" s="51" t="s">
        <v>83</v>
      </c>
      <c r="G98" s="53">
        <v>5.31</v>
      </c>
      <c r="H98" s="53">
        <f t="shared" si="53"/>
        <v>9.2924999999999986</v>
      </c>
      <c r="I98" s="52">
        <f t="shared" si="54"/>
        <v>164449</v>
      </c>
      <c r="J98" s="7"/>
      <c r="K98" s="19" t="s">
        <v>48</v>
      </c>
      <c r="L98" s="111">
        <v>151</v>
      </c>
      <c r="M98" s="43">
        <f t="shared" si="55"/>
        <v>0.20972222222222223</v>
      </c>
      <c r="N98" s="34">
        <f t="shared" si="47"/>
        <v>34488.687843749991</v>
      </c>
      <c r="O98" s="37"/>
      <c r="P98" s="160"/>
      <c r="Q98" s="160"/>
      <c r="R98" s="160"/>
      <c r="S98" s="199">
        <f t="shared" si="58"/>
        <v>3449</v>
      </c>
      <c r="T98" s="184">
        <f t="shared" si="56"/>
        <v>37937.687843749991</v>
      </c>
      <c r="U98" s="191">
        <f t="shared" si="57"/>
        <v>455.25225412499987</v>
      </c>
      <c r="V98" s="115"/>
    </row>
    <row r="99" spans="1:31" s="123" customFormat="1" ht="32.25" customHeight="1" thickBot="1">
      <c r="A99" s="221"/>
      <c r="B99" s="95"/>
      <c r="C99" s="118"/>
      <c r="D99" s="96"/>
      <c r="E99" s="118"/>
      <c r="F99" s="97"/>
      <c r="G99" s="98"/>
      <c r="H99" s="98"/>
      <c r="I99" s="99"/>
      <c r="J99" s="100"/>
      <c r="K99" s="124" t="s">
        <v>22</v>
      </c>
      <c r="L99" s="125">
        <f t="shared" ref="L99:V99" si="59">SUM(L86:L98)</f>
        <v>746</v>
      </c>
      <c r="M99" s="126">
        <f t="shared" si="59"/>
        <v>1.036111111111111</v>
      </c>
      <c r="N99" s="125">
        <f t="shared" si="59"/>
        <v>170387.82206249994</v>
      </c>
      <c r="O99" s="125">
        <f t="shared" si="59"/>
        <v>117.98</v>
      </c>
      <c r="P99" s="125">
        <f t="shared" si="59"/>
        <v>0</v>
      </c>
      <c r="Q99" s="125">
        <f t="shared" si="59"/>
        <v>0</v>
      </c>
      <c r="R99" s="125">
        <f t="shared" si="59"/>
        <v>0</v>
      </c>
      <c r="S99" s="162">
        <f t="shared" si="59"/>
        <v>17038</v>
      </c>
      <c r="T99" s="163">
        <f t="shared" si="59"/>
        <v>187543.80206249995</v>
      </c>
      <c r="U99" s="196">
        <f t="shared" si="59"/>
        <v>2250.5256247499997</v>
      </c>
      <c r="V99" s="163">
        <f t="shared" si="59"/>
        <v>0</v>
      </c>
    </row>
    <row r="100" spans="1:31" s="166" customFormat="1" ht="32.25" customHeight="1" thickBot="1">
      <c r="A100" s="21"/>
      <c r="B100" s="164"/>
      <c r="C100" s="164"/>
      <c r="D100" s="164"/>
      <c r="E100" s="164"/>
      <c r="F100" s="165"/>
      <c r="G100" s="165"/>
      <c r="H100" s="165"/>
      <c r="I100" s="165"/>
      <c r="J100" s="164"/>
      <c r="K100" s="106" t="s">
        <v>41</v>
      </c>
      <c r="L100" s="107">
        <f>L21+L24+L29+L34+L38+L41+L43+L45+L48+L51+L55+L57+L60+L62+L65+L72+L74+L85+L99+L80+L77</f>
        <v>3798</v>
      </c>
      <c r="M100" s="215">
        <f t="shared" ref="M100:V100" si="60">M21+M24+M29+M34+M38+M41+M43+M45+M48+M51+M55+M57+M60+M62+M65+M72+M74+M85+M99+M80+M77</f>
        <v>5.2749999999999995</v>
      </c>
      <c r="N100" s="107">
        <f t="shared" si="60"/>
        <v>828476.08360416652</v>
      </c>
      <c r="O100" s="107">
        <f t="shared" si="60"/>
        <v>12289.583333333336</v>
      </c>
      <c r="P100" s="107">
        <f t="shared" si="60"/>
        <v>17696</v>
      </c>
      <c r="Q100" s="107">
        <f t="shared" si="60"/>
        <v>0</v>
      </c>
      <c r="R100" s="107">
        <f t="shared" si="60"/>
        <v>86921.420891666668</v>
      </c>
      <c r="S100" s="189">
        <f t="shared" si="60"/>
        <v>82844</v>
      </c>
      <c r="T100" s="194">
        <f t="shared" si="60"/>
        <v>1015071.1380291665</v>
      </c>
      <c r="U100" s="198">
        <f t="shared" si="60"/>
        <v>12180.85365635</v>
      </c>
      <c r="V100" s="194">
        <f t="shared" si="60"/>
        <v>613607.52796874987</v>
      </c>
    </row>
    <row r="101" spans="1:31" ht="32.25" customHeight="1">
      <c r="A101" s="207"/>
      <c r="B101" s="167"/>
      <c r="C101" s="167"/>
      <c r="D101" s="167"/>
      <c r="E101" s="167"/>
      <c r="F101" s="168"/>
      <c r="G101" s="168"/>
      <c r="H101" s="168"/>
      <c r="I101" s="168"/>
      <c r="J101" s="44"/>
      <c r="K101" s="4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</row>
    <row r="102" spans="1:31" ht="32.25" customHeight="1">
      <c r="A102" s="207"/>
      <c r="B102" s="167"/>
      <c r="C102" s="167"/>
      <c r="D102" s="167"/>
      <c r="E102" s="167"/>
      <c r="F102" s="168"/>
      <c r="G102" s="168"/>
      <c r="H102" s="168"/>
      <c r="I102" s="168"/>
      <c r="J102" s="44"/>
      <c r="K102" s="4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169"/>
      <c r="X102" s="169"/>
      <c r="Y102" s="169"/>
      <c r="Z102" s="169"/>
      <c r="AA102" s="169"/>
      <c r="AB102" s="170"/>
      <c r="AC102" s="170"/>
      <c r="AD102" s="170"/>
      <c r="AE102" s="170"/>
    </row>
    <row r="103" spans="1:31" ht="32.25" customHeight="1">
      <c r="A103" s="24"/>
      <c r="B103" s="172" t="s">
        <v>43</v>
      </c>
      <c r="C103" s="171"/>
      <c r="D103" s="10"/>
      <c r="E103" s="10"/>
      <c r="F103" s="173"/>
      <c r="G103" s="173"/>
      <c r="H103" s="173"/>
      <c r="I103" s="174" t="s">
        <v>44</v>
      </c>
      <c r="J103" s="10"/>
      <c r="K103" s="10"/>
      <c r="M103" s="14" t="s">
        <v>45</v>
      </c>
      <c r="Q103" s="10"/>
      <c r="R103" s="13" t="s">
        <v>61</v>
      </c>
      <c r="S103" s="13"/>
      <c r="T103" s="10"/>
      <c r="U103" s="169"/>
      <c r="V103" s="169"/>
      <c r="W103" s="169"/>
      <c r="X103" s="169"/>
      <c r="Y103" s="169"/>
      <c r="Z103" s="170"/>
      <c r="AA103" s="170"/>
      <c r="AB103" s="170"/>
      <c r="AC103" s="170"/>
    </row>
    <row r="104" spans="1:31" ht="32.25" customHeight="1">
      <c r="A104" s="24"/>
      <c r="B104" s="175"/>
      <c r="C104" s="171"/>
      <c r="D104" s="10"/>
      <c r="E104" s="10"/>
      <c r="F104" s="173"/>
      <c r="G104" s="173"/>
      <c r="H104" s="173"/>
      <c r="I104" s="174"/>
      <c r="J104" s="10"/>
      <c r="K104" s="10"/>
      <c r="M104" s="14"/>
      <c r="Q104" s="10"/>
      <c r="R104" s="13"/>
      <c r="S104" s="13"/>
      <c r="T104" s="10"/>
      <c r="U104" s="169"/>
      <c r="V104" s="169"/>
      <c r="W104" s="169"/>
      <c r="X104" s="169"/>
      <c r="Y104" s="169"/>
      <c r="Z104" s="170"/>
      <c r="AA104" s="170"/>
      <c r="AB104" s="170"/>
      <c r="AC104" s="170"/>
    </row>
    <row r="105" spans="1:31" ht="32.25" customHeight="1">
      <c r="A105" s="24"/>
      <c r="B105" s="172" t="s">
        <v>42</v>
      </c>
      <c r="C105" s="171"/>
      <c r="D105" s="10"/>
      <c r="E105" s="10"/>
      <c r="F105" s="173"/>
      <c r="G105" s="173"/>
      <c r="H105" s="173"/>
      <c r="I105" s="174" t="s">
        <v>137</v>
      </c>
      <c r="J105" s="10"/>
      <c r="K105" s="10"/>
      <c r="M105" s="14" t="s">
        <v>46</v>
      </c>
      <c r="Q105" s="15"/>
      <c r="R105" s="16" t="s">
        <v>78</v>
      </c>
      <c r="S105" s="16"/>
      <c r="T105" s="15"/>
      <c r="U105" s="24"/>
      <c r="V105" s="13"/>
      <c r="W105" s="13"/>
      <c r="X105" s="8"/>
      <c r="Y105" s="8"/>
    </row>
    <row r="106" spans="1:31" ht="32.25" customHeight="1">
      <c r="A106" s="24"/>
      <c r="K106" s="10"/>
      <c r="U106" s="24"/>
      <c r="V106" s="10"/>
      <c r="W106" s="10"/>
      <c r="X106" s="8"/>
      <c r="Y106" s="8"/>
    </row>
    <row r="107" spans="1:31" ht="42" customHeight="1">
      <c r="A107" s="24"/>
      <c r="K107" s="10"/>
      <c r="L107" s="13"/>
      <c r="M107" s="24"/>
      <c r="W107" s="177"/>
      <c r="X107" s="13"/>
      <c r="Y107" s="13"/>
      <c r="Z107" s="8"/>
      <c r="AA107" s="8"/>
    </row>
    <row r="108" spans="1:31" ht="32.25" customHeight="1">
      <c r="A108" s="24"/>
      <c r="B108" s="178"/>
      <c r="C108" s="178"/>
      <c r="D108" s="178"/>
      <c r="E108" s="178"/>
      <c r="F108" s="179"/>
      <c r="G108" s="179"/>
      <c r="H108" s="179"/>
      <c r="I108" s="173"/>
      <c r="J108" s="8"/>
      <c r="K108" s="8"/>
      <c r="L108" s="10"/>
      <c r="M108" s="11"/>
      <c r="N108" s="10"/>
      <c r="O108" s="10"/>
      <c r="P108" s="10"/>
      <c r="Q108" s="10"/>
      <c r="R108" s="10"/>
      <c r="S108" s="10"/>
      <c r="T108" s="10"/>
      <c r="U108" s="10"/>
      <c r="V108" s="24"/>
      <c r="W108" s="10"/>
      <c r="X108" s="10"/>
      <c r="Y108" s="10"/>
      <c r="Z108" s="8"/>
      <c r="AA108" s="8"/>
    </row>
    <row r="109" spans="1:31" ht="32.25" customHeight="1">
      <c r="A109" s="24"/>
      <c r="B109" s="178"/>
      <c r="C109" s="178"/>
      <c r="D109" s="178"/>
      <c r="E109" s="178"/>
      <c r="F109" s="179"/>
      <c r="G109" s="179"/>
      <c r="H109" s="179"/>
      <c r="I109" s="173"/>
      <c r="J109" s="8"/>
      <c r="K109" s="8"/>
      <c r="L109" s="10"/>
      <c r="W109" s="13"/>
      <c r="X109" s="13"/>
      <c r="Y109" s="13"/>
      <c r="Z109" s="8"/>
      <c r="AA109" s="8"/>
    </row>
    <row r="110" spans="1:31" ht="42.75" customHeight="1">
      <c r="A110" s="24"/>
      <c r="B110" s="178"/>
      <c r="C110" s="178"/>
      <c r="D110" s="178"/>
      <c r="E110" s="178"/>
      <c r="F110" s="179"/>
      <c r="G110" s="179"/>
      <c r="H110" s="179"/>
      <c r="I110" s="173"/>
      <c r="J110" s="8"/>
      <c r="K110" s="8"/>
      <c r="L110" s="10"/>
      <c r="W110" s="13"/>
      <c r="X110" s="13"/>
      <c r="Y110" s="13"/>
      <c r="Z110" s="8"/>
      <c r="AA110" s="8"/>
    </row>
    <row r="111" spans="1:31" ht="45" customHeight="1">
      <c r="A111" s="24"/>
      <c r="B111" s="178"/>
      <c r="C111" s="178"/>
      <c r="D111" s="178"/>
      <c r="E111" s="178"/>
      <c r="F111" s="179"/>
      <c r="G111" s="179"/>
      <c r="H111" s="179"/>
      <c r="I111" s="180"/>
      <c r="J111" s="8"/>
      <c r="K111" s="8"/>
      <c r="L111" s="15"/>
      <c r="W111" s="13"/>
      <c r="X111" s="13"/>
      <c r="Y111" s="13"/>
      <c r="Z111" s="8"/>
      <c r="AA111" s="8"/>
    </row>
    <row r="112" spans="1:31" ht="32.25" customHeight="1">
      <c r="V112" s="17"/>
      <c r="W112" s="13"/>
      <c r="X112" s="13"/>
      <c r="Y112" s="13"/>
      <c r="Z112" s="8"/>
      <c r="AA112" s="8"/>
    </row>
    <row r="113" spans="1:31" ht="45" customHeight="1">
      <c r="W113" s="13"/>
      <c r="X113" s="13"/>
      <c r="Y113" s="13"/>
      <c r="Z113" s="8"/>
      <c r="AA113" s="8"/>
    </row>
    <row r="114" spans="1:31" ht="42.75" customHeight="1"/>
    <row r="115" spans="1:31" ht="32.25" customHeight="1">
      <c r="P115" s="31"/>
      <c r="Q115" s="31"/>
      <c r="R115" s="31"/>
      <c r="S115" s="31"/>
      <c r="T115" s="31"/>
      <c r="U115" s="31"/>
    </row>
    <row r="116" spans="1:31" ht="32.25" customHeight="1"/>
    <row r="117" spans="1:31" s="27" customFormat="1" ht="32.25" customHeight="1">
      <c r="A117" s="17"/>
      <c r="F117" s="176"/>
      <c r="G117" s="176"/>
      <c r="H117" s="176"/>
      <c r="I117" s="176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1:31" s="27" customFormat="1" ht="36" customHeight="1">
      <c r="A118" s="17"/>
      <c r="F118" s="176"/>
      <c r="G118" s="176"/>
      <c r="H118" s="176"/>
      <c r="I118" s="17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1:31" s="27" customFormat="1" ht="32.25" customHeight="1">
      <c r="A119" s="17"/>
      <c r="F119" s="176"/>
      <c r="G119" s="176"/>
      <c r="H119" s="176"/>
      <c r="I119" s="176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1:31" s="27" customFormat="1" ht="32.25" customHeight="1">
      <c r="A120" s="17"/>
      <c r="F120" s="176"/>
      <c r="G120" s="176"/>
      <c r="H120" s="176"/>
      <c r="I120" s="176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1:31" s="27" customFormat="1" ht="32.25" customHeight="1">
      <c r="A121" s="17"/>
      <c r="F121" s="176"/>
      <c r="G121" s="176"/>
      <c r="H121" s="176"/>
      <c r="I121" s="176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1" s="27" customFormat="1" ht="32.25" customHeight="1">
      <c r="A122" s="17"/>
      <c r="F122" s="176"/>
      <c r="G122" s="176"/>
      <c r="H122" s="176"/>
      <c r="I122" s="176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1:31" s="27" customFormat="1" ht="29.25" customHeight="1">
      <c r="A123" s="17"/>
      <c r="F123" s="176"/>
      <c r="G123" s="176"/>
      <c r="H123" s="176"/>
      <c r="I123" s="176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1:31" s="27" customFormat="1" ht="29.25" customHeight="1">
      <c r="A124" s="17"/>
      <c r="F124" s="176"/>
      <c r="G124" s="176"/>
      <c r="H124" s="176"/>
      <c r="I124" s="176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1:31" s="27" customFormat="1" ht="29.25" customHeight="1">
      <c r="A125" s="17"/>
      <c r="F125" s="176"/>
      <c r="G125" s="176"/>
      <c r="H125" s="176"/>
      <c r="I125" s="176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1:31" s="27" customFormat="1" ht="32.25" customHeight="1">
      <c r="A126" s="17"/>
      <c r="F126" s="176"/>
      <c r="G126" s="176"/>
      <c r="H126" s="176"/>
      <c r="I126" s="17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1:31" s="27" customFormat="1" ht="33.75" customHeight="1">
      <c r="A127" s="17"/>
      <c r="F127" s="176"/>
      <c r="G127" s="176"/>
      <c r="H127" s="176"/>
      <c r="I127" s="176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1:31" s="27" customFormat="1" ht="33.75" customHeight="1">
      <c r="A128" s="17"/>
      <c r="F128" s="176"/>
      <c r="G128" s="176"/>
      <c r="H128" s="176"/>
      <c r="I128" s="176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</sheetData>
  <mergeCells count="60">
    <mergeCell ref="J2:N2"/>
    <mergeCell ref="A86:A99"/>
    <mergeCell ref="A75:A77"/>
    <mergeCell ref="B75:B76"/>
    <mergeCell ref="A78:A80"/>
    <mergeCell ref="A81:A85"/>
    <mergeCell ref="B81:B84"/>
    <mergeCell ref="B78:B79"/>
    <mergeCell ref="A73:A74"/>
    <mergeCell ref="A49:A51"/>
    <mergeCell ref="B49:B50"/>
    <mergeCell ref="A52:A55"/>
    <mergeCell ref="B52:B54"/>
    <mergeCell ref="A56:A57"/>
    <mergeCell ref="A58:A60"/>
    <mergeCell ref="B58:B59"/>
    <mergeCell ref="A61:A62"/>
    <mergeCell ref="A63:A65"/>
    <mergeCell ref="A66:A72"/>
    <mergeCell ref="B66:B71"/>
    <mergeCell ref="B63:B64"/>
    <mergeCell ref="A39:A41"/>
    <mergeCell ref="B39:B40"/>
    <mergeCell ref="A42:A43"/>
    <mergeCell ref="A44:A45"/>
    <mergeCell ref="A46:A48"/>
    <mergeCell ref="B46:B47"/>
    <mergeCell ref="A25:A29"/>
    <mergeCell ref="B25:B28"/>
    <mergeCell ref="A30:A34"/>
    <mergeCell ref="B30:B33"/>
    <mergeCell ref="A35:A38"/>
    <mergeCell ref="B35:B37"/>
    <mergeCell ref="A22:A24"/>
    <mergeCell ref="B22:B23"/>
    <mergeCell ref="J16:J17"/>
    <mergeCell ref="K16:K17"/>
    <mergeCell ref="L16:L17"/>
    <mergeCell ref="A19:A21"/>
    <mergeCell ref="B19:B20"/>
    <mergeCell ref="F16:F17"/>
    <mergeCell ref="G16:G17"/>
    <mergeCell ref="H16:H17"/>
    <mergeCell ref="I16:I17"/>
    <mergeCell ref="A16:A17"/>
    <mergeCell ref="B16:B17"/>
    <mergeCell ref="C16:C17"/>
    <mergeCell ref="D16:D17"/>
    <mergeCell ref="E16:E17"/>
    <mergeCell ref="U16:U17"/>
    <mergeCell ref="V16:V17"/>
    <mergeCell ref="M16:M17"/>
    <mergeCell ref="N16:N17"/>
    <mergeCell ref="O16:S16"/>
    <mergeCell ref="T16:T17"/>
    <mergeCell ref="A14:V14"/>
    <mergeCell ref="A6:V6"/>
    <mergeCell ref="A8:V8"/>
    <mergeCell ref="A9:V9"/>
    <mergeCell ref="A15:V15"/>
  </mergeCells>
  <pageMargins left="3.937007874015748E-2" right="3.937007874015748E-2" top="0.35433070866141736" bottom="0.19685039370078741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024</vt:lpstr>
      <vt:lpstr>052</vt:lpstr>
      <vt:lpstr>'024'!Заголовки_для_печати</vt:lpstr>
      <vt:lpstr>'052'!Заголовки_для_печати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2022-05-03T08:28:47Z</dcterms:modified>
</cp:coreProperties>
</file>