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285" yWindow="120" windowWidth="11340" windowHeight="6570" tabRatio="598"/>
  </bookViews>
  <sheets>
    <sheet name="024" sheetId="204" r:id="rId1"/>
    <sheet name="052" sheetId="207" r:id="rId2"/>
  </sheets>
  <definedNames>
    <definedName name="_xlnm.Print_Titles" localSheetId="0">'024'!$11:$14</definedName>
    <definedName name="_xlnm.Print_Area" localSheetId="1">'052'!$B$2:$BO$33</definedName>
  </definedNames>
  <calcPr calcId="125725" fullPrecision="0"/>
</workbook>
</file>

<file path=xl/calcChain.xml><?xml version="1.0" encoding="utf-8"?>
<calcChain xmlns="http://schemas.openxmlformats.org/spreadsheetml/2006/main">
  <c r="M40" i="204"/>
  <c r="K19" i="207"/>
  <c r="J19" l="1"/>
  <c r="K37" i="204" l="1"/>
  <c r="T54" l="1"/>
  <c r="K54"/>
  <c r="M54" s="1"/>
  <c r="M93"/>
  <c r="M92"/>
  <c r="M85"/>
  <c r="M84"/>
  <c r="M47"/>
  <c r="K98"/>
  <c r="M98" s="1"/>
  <c r="K97"/>
  <c r="M97" s="1"/>
  <c r="K96"/>
  <c r="M96" s="1"/>
  <c r="K95"/>
  <c r="M95" s="1"/>
  <c r="K94"/>
  <c r="M94" s="1"/>
  <c r="K93"/>
  <c r="K92"/>
  <c r="K91"/>
  <c r="M91" s="1"/>
  <c r="K90"/>
  <c r="M90" s="1"/>
  <c r="K89"/>
  <c r="M89" s="1"/>
  <c r="K88"/>
  <c r="M88" s="1"/>
  <c r="K87"/>
  <c r="M87" s="1"/>
  <c r="K86"/>
  <c r="M86" s="1"/>
  <c r="K85"/>
  <c r="K84"/>
  <c r="K83"/>
  <c r="M83" s="1"/>
  <c r="K82"/>
  <c r="M82" s="1"/>
  <c r="K60"/>
  <c r="M60" s="1"/>
  <c r="K59"/>
  <c r="M59" s="1"/>
  <c r="K58"/>
  <c r="M58" s="1"/>
  <c r="K57"/>
  <c r="M57" s="1"/>
  <c r="K56"/>
  <c r="M56" s="1"/>
  <c r="K55"/>
  <c r="M55" s="1"/>
  <c r="K53"/>
  <c r="M53" s="1"/>
  <c r="K52"/>
  <c r="M52" s="1"/>
  <c r="K51"/>
  <c r="M51" s="1"/>
  <c r="K50"/>
  <c r="M50" s="1"/>
  <c r="K49"/>
  <c r="M49" s="1"/>
  <c r="K48"/>
  <c r="M48" s="1"/>
  <c r="K47"/>
  <c r="K46"/>
  <c r="M46" s="1"/>
  <c r="K45"/>
  <c r="M45" s="1"/>
  <c r="K44"/>
  <c r="M44" s="1"/>
  <c r="K43"/>
  <c r="M43" s="1"/>
  <c r="K41"/>
  <c r="M41" s="1"/>
  <c r="K39"/>
  <c r="M39" s="1"/>
  <c r="K38"/>
  <c r="M38" s="1"/>
  <c r="M37"/>
  <c r="K35"/>
  <c r="M35" s="1"/>
  <c r="K34"/>
  <c r="M34" s="1"/>
  <c r="K31"/>
  <c r="M31" s="1"/>
  <c r="K29"/>
  <c r="M29" s="1"/>
  <c r="K28"/>
  <c r="M28" s="1"/>
  <c r="K27"/>
  <c r="M27" s="1"/>
  <c r="K23"/>
  <c r="M23" s="1"/>
  <c r="N54" l="1"/>
  <c r="W54" s="1"/>
  <c r="X54" l="1"/>
  <c r="Z54" s="1"/>
  <c r="K21" l="1"/>
  <c r="M21" s="1"/>
  <c r="M15"/>
  <c r="V15" s="1"/>
  <c r="L42"/>
  <c r="M42" s="1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40"/>
  <c r="J36"/>
  <c r="J33"/>
  <c r="J32"/>
  <c r="M32" s="1"/>
  <c r="J30"/>
  <c r="J26"/>
  <c r="J25"/>
  <c r="J24"/>
  <c r="J22"/>
  <c r="J20"/>
  <c r="J19"/>
  <c r="J18"/>
  <c r="J17"/>
  <c r="J16"/>
  <c r="J15"/>
  <c r="J21" i="207"/>
  <c r="J20"/>
  <c r="T55" i="204"/>
  <c r="N55"/>
  <c r="W55" s="1"/>
  <c r="X55" l="1"/>
  <c r="Z55" s="1"/>
  <c r="X22" i="207"/>
  <c r="K20"/>
  <c r="Z20" s="1"/>
  <c r="K21"/>
  <c r="Z21" s="1"/>
  <c r="Z19"/>
  <c r="U81" i="204"/>
  <c r="U74"/>
  <c r="U75"/>
  <c r="U76"/>
  <c r="U77"/>
  <c r="U78"/>
  <c r="U79"/>
  <c r="U80"/>
  <c r="U62"/>
  <c r="U63"/>
  <c r="U64"/>
  <c r="U65"/>
  <c r="U66"/>
  <c r="U67"/>
  <c r="U68"/>
  <c r="U69"/>
  <c r="U70"/>
  <c r="U71"/>
  <c r="U72"/>
  <c r="U73"/>
  <c r="U61"/>
  <c r="AA21"/>
  <c r="M61"/>
  <c r="N61" s="1"/>
  <c r="W61" s="1"/>
  <c r="U22" i="207"/>
  <c r="Q22"/>
  <c r="P22"/>
  <c r="O22"/>
  <c r="N22"/>
  <c r="M22"/>
  <c r="G22"/>
  <c r="T21"/>
  <c r="S21"/>
  <c r="S22" s="1"/>
  <c r="T20"/>
  <c r="S20"/>
  <c r="T19"/>
  <c r="S19"/>
  <c r="N21" i="204" l="1"/>
  <c r="W21" s="1"/>
  <c r="L20" i="207"/>
  <c r="Z22"/>
  <c r="L19"/>
  <c r="L21"/>
  <c r="V21" s="1"/>
  <c r="W21" s="1"/>
  <c r="AA15" i="204"/>
  <c r="N15"/>
  <c r="T22" i="207"/>
  <c r="V20" l="1"/>
  <c r="W20" s="1"/>
  <c r="Y20" s="1"/>
  <c r="V19"/>
  <c r="W19" s="1"/>
  <c r="Y19" s="1"/>
  <c r="L22"/>
  <c r="W15" i="204"/>
  <c r="Y21" i="207"/>
  <c r="V22" l="1"/>
  <c r="W22"/>
  <c r="Y22" l="1"/>
  <c r="AA27" i="204"/>
  <c r="N27"/>
  <c r="W27" l="1"/>
  <c r="M80"/>
  <c r="M79"/>
  <c r="M74"/>
  <c r="N74" s="1"/>
  <c r="M73"/>
  <c r="N73" s="1"/>
  <c r="W73" s="1"/>
  <c r="M71"/>
  <c r="N71" s="1"/>
  <c r="W71" s="1"/>
  <c r="M69"/>
  <c r="M66"/>
  <c r="N66" s="1"/>
  <c r="M65"/>
  <c r="N65" s="1"/>
  <c r="W65" s="1"/>
  <c r="M63"/>
  <c r="N63" s="1"/>
  <c r="W63" s="1"/>
  <c r="M33"/>
  <c r="M20"/>
  <c r="M16"/>
  <c r="V16" s="1"/>
  <c r="M77"/>
  <c r="N77" s="1"/>
  <c r="W77" s="1"/>
  <c r="M75"/>
  <c r="N75" s="1"/>
  <c r="W75" s="1"/>
  <c r="M72"/>
  <c r="N72" s="1"/>
  <c r="M70"/>
  <c r="N70" s="1"/>
  <c r="M67"/>
  <c r="N67" s="1"/>
  <c r="W67" s="1"/>
  <c r="M64"/>
  <c r="N64" s="1"/>
  <c r="M62"/>
  <c r="N62" s="1"/>
  <c r="M30"/>
  <c r="M26"/>
  <c r="M24"/>
  <c r="M22"/>
  <c r="V22" s="1"/>
  <c r="M19"/>
  <c r="M18"/>
  <c r="M17"/>
  <c r="V17" s="1"/>
  <c r="N69" l="1"/>
  <c r="W69" s="1"/>
  <c r="AA69"/>
  <c r="N24"/>
  <c r="W24" s="1"/>
  <c r="AA24"/>
  <c r="W72"/>
  <c r="N16"/>
  <c r="W16" s="1"/>
  <c r="AA16"/>
  <c r="AA19"/>
  <c r="N19"/>
  <c r="N32"/>
  <c r="AA32"/>
  <c r="W66"/>
  <c r="W74"/>
  <c r="AA80"/>
  <c r="N80"/>
  <c r="N17"/>
  <c r="AA17"/>
  <c r="W62"/>
  <c r="N22"/>
  <c r="W22" s="1"/>
  <c r="AA22"/>
  <c r="AA30"/>
  <c r="N30"/>
  <c r="W70"/>
  <c r="N33"/>
  <c r="W33" s="1"/>
  <c r="AA33"/>
  <c r="N18"/>
  <c r="W18" s="1"/>
  <c r="AA18"/>
  <c r="N26"/>
  <c r="W26" s="1"/>
  <c r="AA26"/>
  <c r="W64"/>
  <c r="N20"/>
  <c r="W20" s="1"/>
  <c r="AA20"/>
  <c r="AA79"/>
  <c r="N79"/>
  <c r="W79" s="1"/>
  <c r="M76"/>
  <c r="M78"/>
  <c r="M81"/>
  <c r="M36"/>
  <c r="M68"/>
  <c r="M25"/>
  <c r="Y99"/>
  <c r="V99"/>
  <c r="R99"/>
  <c r="Q99"/>
  <c r="O99"/>
  <c r="G99"/>
  <c r="T98"/>
  <c r="N98"/>
  <c r="W98" s="1"/>
  <c r="T97"/>
  <c r="N97"/>
  <c r="T96"/>
  <c r="T95"/>
  <c r="N95"/>
  <c r="T94"/>
  <c r="N94"/>
  <c r="W94" s="1"/>
  <c r="T93"/>
  <c r="N93"/>
  <c r="T92"/>
  <c r="N92"/>
  <c r="W92" s="1"/>
  <c r="T91"/>
  <c r="N91"/>
  <c r="T90"/>
  <c r="N90"/>
  <c r="W90" s="1"/>
  <c r="T89"/>
  <c r="N89"/>
  <c r="T88"/>
  <c r="N88"/>
  <c r="W88" s="1"/>
  <c r="T87"/>
  <c r="N87"/>
  <c r="T86"/>
  <c r="N86"/>
  <c r="W86" s="1"/>
  <c r="T85"/>
  <c r="N85"/>
  <c r="T84"/>
  <c r="N84"/>
  <c r="W84" s="1"/>
  <c r="T83"/>
  <c r="N83"/>
  <c r="T82"/>
  <c r="T81"/>
  <c r="T80"/>
  <c r="T79"/>
  <c r="T78"/>
  <c r="AA77"/>
  <c r="T77"/>
  <c r="X77" s="1"/>
  <c r="Z77" s="1"/>
  <c r="T76"/>
  <c r="AA75"/>
  <c r="T75"/>
  <c r="X75" s="1"/>
  <c r="Z75" s="1"/>
  <c r="AA74"/>
  <c r="T74"/>
  <c r="AA73"/>
  <c r="T73"/>
  <c r="X73" s="1"/>
  <c r="Z73" s="1"/>
  <c r="AA72"/>
  <c r="T72"/>
  <c r="AA71"/>
  <c r="T71"/>
  <c r="X71" s="1"/>
  <c r="Z71" s="1"/>
  <c r="AA70"/>
  <c r="T70"/>
  <c r="T69"/>
  <c r="T68"/>
  <c r="T67"/>
  <c r="X67" s="1"/>
  <c r="Z67" s="1"/>
  <c r="AA67"/>
  <c r="T66"/>
  <c r="AA66"/>
  <c r="T65"/>
  <c r="X65" s="1"/>
  <c r="Z65" s="1"/>
  <c r="AA65"/>
  <c r="T64"/>
  <c r="AA64"/>
  <c r="T63"/>
  <c r="X63" s="1"/>
  <c r="Z63" s="1"/>
  <c r="AA63"/>
  <c r="T62"/>
  <c r="AA62"/>
  <c r="T61"/>
  <c r="X61" s="1"/>
  <c r="Z61" s="1"/>
  <c r="AA61"/>
  <c r="T60"/>
  <c r="T59"/>
  <c r="N59"/>
  <c r="W59" s="1"/>
  <c r="T58"/>
  <c r="N58"/>
  <c r="T57"/>
  <c r="T56"/>
  <c r="T53"/>
  <c r="T52"/>
  <c r="T51"/>
  <c r="T50"/>
  <c r="N50"/>
  <c r="W50" s="1"/>
  <c r="T49"/>
  <c r="T48"/>
  <c r="N48"/>
  <c r="W48" s="1"/>
  <c r="T47"/>
  <c r="T46"/>
  <c r="T45"/>
  <c r="T44"/>
  <c r="N44"/>
  <c r="T43"/>
  <c r="T42"/>
  <c r="T41"/>
  <c r="T40"/>
  <c r="T39"/>
  <c r="P39"/>
  <c r="P99" s="1"/>
  <c r="T38"/>
  <c r="T37"/>
  <c r="T36"/>
  <c r="T35"/>
  <c r="T34"/>
  <c r="T33"/>
  <c r="T32"/>
  <c r="T31"/>
  <c r="T30"/>
  <c r="T29"/>
  <c r="T28"/>
  <c r="T27"/>
  <c r="X27" s="1"/>
  <c r="Z27" s="1"/>
  <c r="T26"/>
  <c r="T25"/>
  <c r="T24"/>
  <c r="T23"/>
  <c r="T22"/>
  <c r="T21"/>
  <c r="X21" s="1"/>
  <c r="Z21" s="1"/>
  <c r="T20"/>
  <c r="T19"/>
  <c r="T18"/>
  <c r="T17"/>
  <c r="T16"/>
  <c r="T15"/>
  <c r="X69" l="1"/>
  <c r="Z69" s="1"/>
  <c r="X66"/>
  <c r="Z66" s="1"/>
  <c r="N52"/>
  <c r="W52" s="1"/>
  <c r="X72"/>
  <c r="Z72" s="1"/>
  <c r="N78"/>
  <c r="W78" s="1"/>
  <c r="X78" s="1"/>
  <c r="Z78" s="1"/>
  <c r="AA78"/>
  <c r="X62"/>
  <c r="Z62" s="1"/>
  <c r="X64"/>
  <c r="Z64" s="1"/>
  <c r="X74"/>
  <c r="Z74" s="1"/>
  <c r="N47"/>
  <c r="W47" s="1"/>
  <c r="AA47"/>
  <c r="X79"/>
  <c r="Z79" s="1"/>
  <c r="X70"/>
  <c r="Z70" s="1"/>
  <c r="T99"/>
  <c r="X15"/>
  <c r="AA23"/>
  <c r="N23"/>
  <c r="AA34"/>
  <c r="N34"/>
  <c r="W83"/>
  <c r="X83" s="1"/>
  <c r="Z83" s="1"/>
  <c r="W87"/>
  <c r="X87" s="1"/>
  <c r="Z87" s="1"/>
  <c r="W91"/>
  <c r="X91" s="1"/>
  <c r="Z91" s="1"/>
  <c r="W95"/>
  <c r="X95" s="1"/>
  <c r="Z95" s="1"/>
  <c r="W97"/>
  <c r="X97" s="1"/>
  <c r="Z97" s="1"/>
  <c r="AA68"/>
  <c r="N68"/>
  <c r="AA76"/>
  <c r="N76"/>
  <c r="W30"/>
  <c r="X30" s="1"/>
  <c r="Z30" s="1"/>
  <c r="W80"/>
  <c r="X80" s="1"/>
  <c r="Z80" s="1"/>
  <c r="N28"/>
  <c r="AA28"/>
  <c r="W44"/>
  <c r="X44" s="1"/>
  <c r="Z44" s="1"/>
  <c r="AA46"/>
  <c r="N46"/>
  <c r="AA49"/>
  <c r="N49"/>
  <c r="N53"/>
  <c r="AA53"/>
  <c r="W58"/>
  <c r="X58" s="1"/>
  <c r="Z58" s="1"/>
  <c r="N35"/>
  <c r="W35" s="1"/>
  <c r="X35" s="1"/>
  <c r="Z35" s="1"/>
  <c r="AA35"/>
  <c r="AA82"/>
  <c r="N82"/>
  <c r="W82" s="1"/>
  <c r="X82" s="1"/>
  <c r="Z82" s="1"/>
  <c r="AA96"/>
  <c r="N96"/>
  <c r="W96" s="1"/>
  <c r="X96" s="1"/>
  <c r="Z96" s="1"/>
  <c r="N29"/>
  <c r="W29" s="1"/>
  <c r="X29" s="1"/>
  <c r="Z29" s="1"/>
  <c r="AA29"/>
  <c r="N37"/>
  <c r="W37" s="1"/>
  <c r="X37" s="1"/>
  <c r="Z37" s="1"/>
  <c r="AA37"/>
  <c r="N39"/>
  <c r="W39" s="1"/>
  <c r="X39" s="1"/>
  <c r="Z39" s="1"/>
  <c r="AA39"/>
  <c r="N41"/>
  <c r="W41" s="1"/>
  <c r="X41" s="1"/>
  <c r="Z41" s="1"/>
  <c r="AA41"/>
  <c r="N43"/>
  <c r="W43" s="1"/>
  <c r="X43" s="1"/>
  <c r="Z43" s="1"/>
  <c r="AA43"/>
  <c r="N45"/>
  <c r="W45" s="1"/>
  <c r="X45" s="1"/>
  <c r="Z45" s="1"/>
  <c r="AA45"/>
  <c r="N56"/>
  <c r="W56" s="1"/>
  <c r="X56" s="1"/>
  <c r="Z56" s="1"/>
  <c r="N57"/>
  <c r="W57" s="1"/>
  <c r="X57" s="1"/>
  <c r="Z57" s="1"/>
  <c r="N36"/>
  <c r="AA36"/>
  <c r="N40"/>
  <c r="AA40"/>
  <c r="W17"/>
  <c r="X17" s="1"/>
  <c r="Z17" s="1"/>
  <c r="X18"/>
  <c r="Z18" s="1"/>
  <c r="X86"/>
  <c r="Z86" s="1"/>
  <c r="X90"/>
  <c r="Z90" s="1"/>
  <c r="X92"/>
  <c r="Z92" s="1"/>
  <c r="X98"/>
  <c r="Z98" s="1"/>
  <c r="X48"/>
  <c r="Z48" s="1"/>
  <c r="X50"/>
  <c r="Z50" s="1"/>
  <c r="X59"/>
  <c r="Z59" s="1"/>
  <c r="X20"/>
  <c r="Z20" s="1"/>
  <c r="X26"/>
  <c r="Z26" s="1"/>
  <c r="X33"/>
  <c r="Z33" s="1"/>
  <c r="X16"/>
  <c r="Z16" s="1"/>
  <c r="X24"/>
  <c r="Z24" s="1"/>
  <c r="N31"/>
  <c r="W31" s="1"/>
  <c r="X31" s="1"/>
  <c r="Z31" s="1"/>
  <c r="AA31"/>
  <c r="W85"/>
  <c r="X85" s="1"/>
  <c r="Z85" s="1"/>
  <c r="W89"/>
  <c r="X89" s="1"/>
  <c r="Z89" s="1"/>
  <c r="W93"/>
  <c r="X93" s="1"/>
  <c r="Z93" s="1"/>
  <c r="AA38"/>
  <c r="N38"/>
  <c r="AA42"/>
  <c r="N42"/>
  <c r="N51"/>
  <c r="N60"/>
  <c r="AA60"/>
  <c r="N25"/>
  <c r="AA25"/>
  <c r="W32"/>
  <c r="X32" s="1"/>
  <c r="Z32" s="1"/>
  <c r="AA81"/>
  <c r="N81"/>
  <c r="W19"/>
  <c r="X19" s="1"/>
  <c r="Z19" s="1"/>
  <c r="X22"/>
  <c r="Z22" s="1"/>
  <c r="X84"/>
  <c r="Z84" s="1"/>
  <c r="X88"/>
  <c r="Z88" s="1"/>
  <c r="X94"/>
  <c r="Z94" s="1"/>
  <c r="U99"/>
  <c r="X52" l="1"/>
  <c r="Z52" s="1"/>
  <c r="X47"/>
  <c r="Z47" s="1"/>
  <c r="AA99"/>
  <c r="W38"/>
  <c r="X38" s="1"/>
  <c r="Z38" s="1"/>
  <c r="W68"/>
  <c r="X68" s="1"/>
  <c r="Z68" s="1"/>
  <c r="Z15"/>
  <c r="W60"/>
  <c r="X60" s="1"/>
  <c r="Z60" s="1"/>
  <c r="W36"/>
  <c r="X36" s="1"/>
  <c r="Z36" s="1"/>
  <c r="W25"/>
  <c r="X25" s="1"/>
  <c r="Z25" s="1"/>
  <c r="W40"/>
  <c r="X40" s="1"/>
  <c r="Z40" s="1"/>
  <c r="W53"/>
  <c r="X53" s="1"/>
  <c r="Z53" s="1"/>
  <c r="W28"/>
  <c r="X28" s="1"/>
  <c r="Z28" s="1"/>
  <c r="N99"/>
  <c r="W46"/>
  <c r="X46" s="1"/>
  <c r="Z46" s="1"/>
  <c r="W34"/>
  <c r="X34" s="1"/>
  <c r="Z34" s="1"/>
  <c r="W51"/>
  <c r="X51" s="1"/>
  <c r="Z51" s="1"/>
  <c r="W81"/>
  <c r="X81" s="1"/>
  <c r="Z81" s="1"/>
  <c r="W42"/>
  <c r="X42" s="1"/>
  <c r="Z42" s="1"/>
  <c r="W49"/>
  <c r="X49" s="1"/>
  <c r="Z49" s="1"/>
  <c r="W76"/>
  <c r="X76" s="1"/>
  <c r="Z76" s="1"/>
  <c r="W23"/>
  <c r="X23" s="1"/>
  <c r="Z23" s="1"/>
  <c r="W99" l="1"/>
  <c r="X99"/>
  <c r="Z99"/>
</calcChain>
</file>

<file path=xl/sharedStrings.xml><?xml version="1.0" encoding="utf-8"?>
<sst xmlns="http://schemas.openxmlformats.org/spreadsheetml/2006/main" count="357" uniqueCount="143">
  <si>
    <t>УТВЕРЖДАЮ</t>
  </si>
  <si>
    <t>ШТАТНОЕ РАСПИСАНИЕ</t>
  </si>
  <si>
    <t>№</t>
  </si>
  <si>
    <t>Наименование должности</t>
  </si>
  <si>
    <t>образование</t>
  </si>
  <si>
    <t>звено/            ступень</t>
  </si>
  <si>
    <t xml:space="preserve"> категория, разряд рабочих</t>
  </si>
  <si>
    <t>кол-во единиц</t>
  </si>
  <si>
    <t>Доплата за праздничные дни ( на год)</t>
  </si>
  <si>
    <t>за работу библиотечным фондом учебников (30% от БДО)</t>
  </si>
  <si>
    <t>за работу с вредными и опасными условиями труда</t>
  </si>
  <si>
    <t>за оргнизацию производственного обучения (100% от БДО)</t>
  </si>
  <si>
    <t>%</t>
  </si>
  <si>
    <t>сумма</t>
  </si>
  <si>
    <t>Директор</t>
  </si>
  <si>
    <t>Высшее</t>
  </si>
  <si>
    <t>А1-2</t>
  </si>
  <si>
    <t>Заместитель директора по учебно-воспитательной работе</t>
  </si>
  <si>
    <t>А1-2-1</t>
  </si>
  <si>
    <t>Заместитель директора по учебной работе</t>
  </si>
  <si>
    <t>Заместитель директора по учебно-производственной работе</t>
  </si>
  <si>
    <t>Заместитель директора по хозяйственной работе</t>
  </si>
  <si>
    <t>Сред.спец</t>
  </si>
  <si>
    <t>А2-2</t>
  </si>
  <si>
    <t>Заместитель директора по профессиональному обучению</t>
  </si>
  <si>
    <t>С1</t>
  </si>
  <si>
    <t>Главный бухгалтер</t>
  </si>
  <si>
    <t xml:space="preserve">Бухгалтер </t>
  </si>
  <si>
    <t>С2</t>
  </si>
  <si>
    <t>Менеджер по государственным закупкам (Бухгалтер)</t>
  </si>
  <si>
    <t>Преподаватель-организатор  начальной военной подготовки</t>
  </si>
  <si>
    <t>Инспектор по кадрам (по специальной работе)</t>
  </si>
  <si>
    <t>D1</t>
  </si>
  <si>
    <t>Сред.общ.</t>
  </si>
  <si>
    <t>С3</t>
  </si>
  <si>
    <t>Секретарь делопроизводства</t>
  </si>
  <si>
    <t>Секретарь учебной части</t>
  </si>
  <si>
    <t>Библиотекарь</t>
  </si>
  <si>
    <t>Методист</t>
  </si>
  <si>
    <t>В3-4</t>
  </si>
  <si>
    <t>Социальный педагог</t>
  </si>
  <si>
    <t>В4-4</t>
  </si>
  <si>
    <t>Лаборант</t>
  </si>
  <si>
    <t>Механик</t>
  </si>
  <si>
    <t>Переводчик</t>
  </si>
  <si>
    <t>Мастер производственного обучения</t>
  </si>
  <si>
    <t>в/к</t>
  </si>
  <si>
    <t>В4-3</t>
  </si>
  <si>
    <t>Дворник</t>
  </si>
  <si>
    <t>Плотник</t>
  </si>
  <si>
    <t>Рабочий по обслуживанию и текущему ремонту зданий</t>
  </si>
  <si>
    <t>Слесарь-сантехник</t>
  </si>
  <si>
    <t>Сторож</t>
  </si>
  <si>
    <t>Вахтер</t>
  </si>
  <si>
    <t>Уборщик служебных помещений</t>
  </si>
  <si>
    <t>Итого:</t>
  </si>
  <si>
    <t xml:space="preserve"> </t>
  </si>
  <si>
    <t xml:space="preserve">Главный бухгалтер </t>
  </si>
  <si>
    <t>Заместитель директора по информационным технологиям</t>
  </si>
  <si>
    <t>Заведующий учебными мастерскими и лабораториями</t>
  </si>
  <si>
    <t>Заведующий отделом кадров</t>
  </si>
  <si>
    <t>Педагог -психолог</t>
  </si>
  <si>
    <t>Инженер по оборудованию</t>
  </si>
  <si>
    <t>Инженер  по программному  обеспечению</t>
  </si>
  <si>
    <t>Воспитатель</t>
  </si>
  <si>
    <t>Заведующий общежитием</t>
  </si>
  <si>
    <t>В4-1</t>
  </si>
  <si>
    <t>Шеф-повар</t>
  </si>
  <si>
    <t>Паспортист</t>
  </si>
  <si>
    <t>Повар</t>
  </si>
  <si>
    <t>Кухонный работник</t>
  </si>
  <si>
    <t>Сред.техн</t>
  </si>
  <si>
    <t>Грузчик (подсобн.рабочий)</t>
  </si>
  <si>
    <t>Электрик</t>
  </si>
  <si>
    <t>машинист КНС (канализ.насосн.станция)</t>
  </si>
  <si>
    <t>Оператор стиральных машин</t>
  </si>
  <si>
    <t>КГУ "Карагандинский агротехнический колледж" управления образования Карагандинской области</t>
  </si>
  <si>
    <t xml:space="preserve">за работу в ночное время </t>
  </si>
  <si>
    <t>должностной оклад  (на указанное кол-во едениц)</t>
  </si>
  <si>
    <t>должностной оклад  (на 1единицу)</t>
  </si>
  <si>
    <t>В2-2</t>
  </si>
  <si>
    <t>В2-4</t>
  </si>
  <si>
    <t>В1-5</t>
  </si>
  <si>
    <t>Кротова Л.А.</t>
  </si>
  <si>
    <t>Председатель ПК</t>
  </si>
  <si>
    <t>А3-2</t>
  </si>
  <si>
    <t>В1-4</t>
  </si>
  <si>
    <t>Комендант</t>
  </si>
  <si>
    <t>за классное куководство</t>
  </si>
  <si>
    <t>Годовой фонд оплаты труда (тыс.тг)</t>
  </si>
  <si>
    <t>Пособие на оздоровление (тенге)</t>
  </si>
  <si>
    <t>за заведование учебными кабинетами, (лабораторями, мастерскими) 25% от БДО</t>
  </si>
  <si>
    <t>надбавка за особые условия труда       (10 % от ДО)</t>
  </si>
  <si>
    <t>НАДБАВКИ</t>
  </si>
  <si>
    <t xml:space="preserve"> месячный фонд оплаты труда</t>
  </si>
  <si>
    <t>Экономист  (в пределах фонда оплаты труда)</t>
  </si>
  <si>
    <t>Заведующий учебной базой (п.Шахан)</t>
  </si>
  <si>
    <t>Заведующий учебной базой (п. 4Д)</t>
  </si>
  <si>
    <t>Зам. директора по УПР</t>
  </si>
  <si>
    <t>Зам.директора по УР</t>
  </si>
  <si>
    <t>Базарова Л.Е.</t>
  </si>
  <si>
    <t>Заместитель директора по учебно-методическому объединению</t>
  </si>
  <si>
    <t>новый коэффициент</t>
  </si>
  <si>
    <t>Черябкина И.П.</t>
  </si>
  <si>
    <t>стаж</t>
  </si>
  <si>
    <t>Директор КГУ "Карагандинского агротехнического колледжа"</t>
  </si>
  <si>
    <t>М.К. Ибраев</t>
  </si>
  <si>
    <t>СОГЛАСОВАНО</t>
  </si>
  <si>
    <t>Карагандинской области</t>
  </si>
  <si>
    <t>Юрист  (в пределах фонда оплаты труда)</t>
  </si>
  <si>
    <t>Заведующий складом</t>
  </si>
  <si>
    <t>Количество групп - 14</t>
  </si>
  <si>
    <t>Директор КГУ "Крагандинский агротехнический колледж"</t>
  </si>
  <si>
    <t>________________________М.К. Ибраев</t>
  </si>
  <si>
    <t>Количество групп - 3</t>
  </si>
  <si>
    <t>программа 052 - "Повышение квалификации, подготовка и переподготовка кадров в рамках Программы развития продуктивной занятости и массового предпринимательства"</t>
  </si>
  <si>
    <t>коэффициент</t>
  </si>
  <si>
    <t>доплата за статус старший</t>
  </si>
  <si>
    <t>надбавка за классную квалификацию</t>
  </si>
  <si>
    <t>В4-2</t>
  </si>
  <si>
    <t>Базарова Л.Е</t>
  </si>
  <si>
    <t>Зам.директора по УПР</t>
  </si>
  <si>
    <t>Коровина Н.Н.</t>
  </si>
  <si>
    <t>Категория</t>
  </si>
  <si>
    <t xml:space="preserve">Штат в количестве 4,5  единиц с месячным  фондом оплаты труда </t>
  </si>
  <si>
    <t>коэф*1,75</t>
  </si>
  <si>
    <t xml:space="preserve">И.О. заместителя руководителя  управления образования </t>
  </si>
  <si>
    <t>____________________________Б.С. Раймжанова</t>
  </si>
  <si>
    <t>747239 - 00 ( Семьсот тридцать семь тысяч двести тридцать девять) тенге</t>
  </si>
  <si>
    <t xml:space="preserve">коэффициент с учетом повышения на 1,75 </t>
  </si>
  <si>
    <t xml:space="preserve">коэффициент с учетом повышения на 1,23 </t>
  </si>
  <si>
    <t>Медицинская сестра/брат</t>
  </si>
  <si>
    <r>
      <t>Количество учащихся на 01.01.2022 года-</t>
    </r>
    <r>
      <rPr>
        <b/>
        <sz val="20"/>
        <rFont val="Times New Roman"/>
        <family val="1"/>
        <charset val="204"/>
      </rPr>
      <t xml:space="preserve"> 302</t>
    </r>
  </si>
  <si>
    <t>_____________________________Б.С. Раймжанова</t>
  </si>
  <si>
    <t>" 05 " января 2022 г.</t>
  </si>
  <si>
    <t>" 05 " января  2022 г.</t>
  </si>
  <si>
    <t>Количество учащихся на 01.01.2022 года- 70 человек</t>
  </si>
  <si>
    <t xml:space="preserve">коэффициент с учетом повышения на 1,95 </t>
  </si>
  <si>
    <t>сторожа-расчет ночных = 61166/163,33 * 50% *8часов * 30,42 (среднее число дней в 1 месяце (365/12))*5 объектов = 227842 тенге</t>
  </si>
  <si>
    <t xml:space="preserve">сторожа-расчет праздничных = 61166/163,33 *24 часа*14 празд.дней*5 объектов =629149 тенге *50%  = 314574 тенге </t>
  </si>
  <si>
    <t>машинисты КНС - расчет ночных - 61166/163,33 *50% *8часов * 30,42 дней = 45568тенге</t>
  </si>
  <si>
    <t xml:space="preserve">машинисты КНС - расчет праздничных - 61166/163,33 *24часов * 14дней =125830 тенге * 50% = 62915 тенге </t>
  </si>
  <si>
    <t>Штат в количестве  120,25  единиц с месячным  фондом оплаты труда 14 091 278-00 (Четырнадцать миллионов девяносто одна тысяча двести сетьдесят восемь) тенге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</si>
</sst>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0"/>
  </numFmts>
  <fonts count="31"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9"/>
      <name val="Times New Roman"/>
      <family val="1"/>
      <charset val="204"/>
    </font>
    <font>
      <b/>
      <i/>
      <sz val="19"/>
      <name val="Times New Roman"/>
      <family val="1"/>
      <charset val="204"/>
    </font>
    <font>
      <b/>
      <i/>
      <sz val="19"/>
      <color theme="1"/>
      <name val="Times New Roman"/>
      <family val="1"/>
      <charset val="204"/>
    </font>
    <font>
      <b/>
      <sz val="10"/>
      <name val="Arial Cyr"/>
      <charset val="204"/>
    </font>
    <font>
      <b/>
      <sz val="18"/>
      <name val="Arial"/>
      <family val="2"/>
      <charset val="204"/>
    </font>
    <font>
      <b/>
      <sz val="19"/>
      <name val="Arial"/>
      <family val="2"/>
      <charset val="204"/>
    </font>
    <font>
      <b/>
      <i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20"/>
      <name val="Times New Roman"/>
      <family val="1"/>
      <charset val="204"/>
    </font>
    <font>
      <i/>
      <sz val="20"/>
      <name val="Times New Roman"/>
      <family val="1"/>
      <charset val="204"/>
    </font>
    <font>
      <u/>
      <sz val="20"/>
      <name val="Times New Roman"/>
      <family val="1"/>
      <charset val="204"/>
    </font>
    <font>
      <b/>
      <i/>
      <sz val="20"/>
      <name val="Times New Roman"/>
      <family val="1"/>
      <charset val="204"/>
    </font>
    <font>
      <b/>
      <sz val="20"/>
      <name val="Arial Cyr"/>
      <charset val="204"/>
    </font>
    <font>
      <sz val="30"/>
      <name val="Times New Roman"/>
      <family val="1"/>
      <charset val="204"/>
    </font>
    <font>
      <b/>
      <sz val="30"/>
      <name val="Times New Roman"/>
      <family val="1"/>
      <charset val="204"/>
    </font>
    <font>
      <b/>
      <u/>
      <sz val="30"/>
      <name val="Times New Roman"/>
      <family val="1"/>
      <charset val="204"/>
    </font>
    <font>
      <i/>
      <sz val="30"/>
      <name val="Times New Roman"/>
      <family val="1"/>
      <charset val="204"/>
    </font>
    <font>
      <sz val="25"/>
      <name val="Times New Roman"/>
      <family val="1"/>
      <charset val="204"/>
    </font>
    <font>
      <b/>
      <sz val="25"/>
      <name val="Times New Roman"/>
      <family val="1"/>
      <charset val="204"/>
    </font>
    <font>
      <i/>
      <sz val="2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/>
    <xf numFmtId="0" fontId="2" fillId="2" borderId="0" xfId="0" applyFont="1" applyFill="1"/>
    <xf numFmtId="0" fontId="1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/>
    <xf numFmtId="0" fontId="6" fillId="0" borderId="0" xfId="0" applyFont="1" applyFill="1"/>
    <xf numFmtId="0" fontId="2" fillId="0" borderId="0" xfId="0" applyFont="1" applyFill="1"/>
    <xf numFmtId="0" fontId="7" fillId="0" borderId="0" xfId="0" applyFont="1" applyFill="1"/>
    <xf numFmtId="0" fontId="3" fillId="0" borderId="0" xfId="0" applyFont="1" applyFill="1"/>
    <xf numFmtId="0" fontId="2" fillId="0" borderId="0" xfId="0" applyFont="1" applyFill="1" applyBorder="1"/>
    <xf numFmtId="0" fontId="5" fillId="0" borderId="0" xfId="0" applyFont="1" applyFill="1"/>
    <xf numFmtId="0" fontId="4" fillId="0" borderId="0" xfId="0" applyFont="1" applyFill="1" applyAlignment="1">
      <alignment horizontal="center" vertical="center"/>
    </xf>
    <xf numFmtId="0" fontId="4" fillId="0" borderId="0" xfId="0" applyFont="1" applyFill="1"/>
    <xf numFmtId="0" fontId="6" fillId="0" borderId="0" xfId="0" applyFont="1" applyFill="1" applyAlignment="1">
      <alignment horizontal="center" vertical="center"/>
    </xf>
    <xf numFmtId="0" fontId="8" fillId="0" borderId="0" xfId="0" applyFont="1" applyFill="1"/>
    <xf numFmtId="0" fontId="4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2" fontId="3" fillId="0" borderId="0" xfId="0" applyNumberFormat="1" applyFont="1" applyFill="1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wrapText="1"/>
    </xf>
    <xf numFmtId="2" fontId="6" fillId="0" borderId="0" xfId="0" applyNumberFormat="1" applyFont="1" applyFill="1" applyAlignment="1">
      <alignment horizontal="center" vertical="center"/>
    </xf>
    <xf numFmtId="0" fontId="16" fillId="0" borderId="0" xfId="0" applyFont="1" applyFill="1"/>
    <xf numFmtId="0" fontId="4" fillId="0" borderId="0" xfId="0" applyFont="1" applyFill="1" applyBorder="1"/>
    <xf numFmtId="0" fontId="19" fillId="0" borderId="0" xfId="0" applyFont="1" applyFill="1"/>
    <xf numFmtId="0" fontId="20" fillId="0" borderId="0" xfId="0" applyFont="1" applyFill="1"/>
    <xf numFmtId="0" fontId="21" fillId="0" borderId="0" xfId="0" applyFont="1" applyFill="1" applyBorder="1"/>
    <xf numFmtId="0" fontId="20" fillId="0" borderId="0" xfId="0" applyFont="1" applyFill="1" applyAlignment="1">
      <alignment wrapText="1"/>
    </xf>
    <xf numFmtId="0" fontId="19" fillId="0" borderId="0" xfId="0" applyFont="1" applyFill="1" applyAlignment="1">
      <alignment wrapText="1"/>
    </xf>
    <xf numFmtId="0" fontId="17" fillId="0" borderId="0" xfId="0" applyFont="1" applyFill="1"/>
    <xf numFmtId="0" fontId="22" fillId="0" borderId="0" xfId="0" applyFont="1" applyFill="1"/>
    <xf numFmtId="0" fontId="22" fillId="0" borderId="0" xfId="0" applyFont="1" applyFill="1" applyAlignment="1">
      <alignment horizontal="left"/>
    </xf>
    <xf numFmtId="0" fontId="17" fillId="0" borderId="2" xfId="0" applyFont="1" applyFill="1" applyBorder="1" applyAlignment="1">
      <alignment horizontal="left"/>
    </xf>
    <xf numFmtId="0" fontId="18" fillId="0" borderId="2" xfId="0" applyFont="1" applyFill="1" applyBorder="1" applyAlignment="1">
      <alignment horizontal="left"/>
    </xf>
    <xf numFmtId="0" fontId="5" fillId="0" borderId="0" xfId="0" applyFont="1" applyFill="1" applyBorder="1" applyAlignment="1"/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/>
    <xf numFmtId="0" fontId="17" fillId="0" borderId="0" xfId="0" applyFont="1"/>
    <xf numFmtId="0" fontId="17" fillId="0" borderId="0" xfId="0" applyFont="1" applyFill="1" applyAlignment="1">
      <alignment horizontal="left" vertical="center"/>
    </xf>
    <xf numFmtId="0" fontId="1" fillId="0" borderId="2" xfId="0" applyFont="1" applyFill="1" applyBorder="1"/>
    <xf numFmtId="0" fontId="17" fillId="0" borderId="0" xfId="0" applyFont="1" applyFill="1" applyBorder="1" applyAlignment="1">
      <alignment horizontal="left"/>
    </xf>
    <xf numFmtId="0" fontId="17" fillId="0" borderId="0" xfId="0" applyFont="1" applyFill="1" applyAlignment="1">
      <alignment wrapText="1"/>
    </xf>
    <xf numFmtId="0" fontId="13" fillId="0" borderId="0" xfId="0" applyFont="1" applyFill="1" applyAlignment="1"/>
    <xf numFmtId="0" fontId="23" fillId="0" borderId="0" xfId="0" applyFont="1" applyFill="1" applyAlignment="1"/>
    <xf numFmtId="0" fontId="18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7" fillId="0" borderId="0" xfId="0" applyFont="1" applyFill="1" applyAlignment="1">
      <alignment horizontal="left"/>
    </xf>
    <xf numFmtId="0" fontId="17" fillId="0" borderId="0" xfId="0" applyFont="1" applyFill="1" applyAlignment="1">
      <alignment horizontal="left" wrapText="1"/>
    </xf>
    <xf numFmtId="0" fontId="1" fillId="3" borderId="0" xfId="0" applyFont="1" applyFill="1"/>
    <xf numFmtId="0" fontId="6" fillId="3" borderId="0" xfId="0" applyFont="1" applyFill="1"/>
    <xf numFmtId="0" fontId="3" fillId="3" borderId="0" xfId="0" applyFont="1" applyFill="1"/>
    <xf numFmtId="0" fontId="23" fillId="0" borderId="0" xfId="0" applyFont="1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4" fillId="0" borderId="0" xfId="0" applyFont="1" applyFill="1"/>
    <xf numFmtId="0" fontId="26" fillId="0" borderId="0" xfId="0" applyFont="1" applyFill="1" applyBorder="1"/>
    <xf numFmtId="0" fontId="24" fillId="0" borderId="0" xfId="0" applyFont="1" applyFill="1" applyBorder="1"/>
    <xf numFmtId="0" fontId="27" fillId="0" borderId="0" xfId="0" applyFont="1" applyFill="1"/>
    <xf numFmtId="0" fontId="19" fillId="0" borderId="0" xfId="0" applyFont="1" applyFill="1" applyBorder="1"/>
    <xf numFmtId="0" fontId="28" fillId="0" borderId="0" xfId="0" applyFont="1" applyFill="1"/>
    <xf numFmtId="0" fontId="29" fillId="0" borderId="0" xfId="0" applyFont="1" applyFill="1"/>
    <xf numFmtId="0" fontId="28" fillId="0" borderId="0" xfId="0" applyFont="1" applyFill="1" applyBorder="1"/>
    <xf numFmtId="0" fontId="30" fillId="0" borderId="0" xfId="0" applyFont="1" applyFill="1"/>
    <xf numFmtId="0" fontId="29" fillId="0" borderId="0" xfId="0" applyFont="1" applyFill="1" applyBorder="1" applyAlignment="1"/>
    <xf numFmtId="0" fontId="29" fillId="0" borderId="0" xfId="0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28" fillId="0" borderId="0" xfId="0" applyFont="1" applyFill="1" applyBorder="1" applyAlignment="1">
      <alignment vertical="center"/>
    </xf>
    <xf numFmtId="0" fontId="30" fillId="0" borderId="0" xfId="0" applyFont="1" applyFill="1" applyAlignment="1">
      <alignment vertical="center"/>
    </xf>
    <xf numFmtId="0" fontId="19" fillId="0" borderId="0" xfId="0" applyFont="1"/>
    <xf numFmtId="0" fontId="17" fillId="0" borderId="0" xfId="0" applyFont="1" applyFill="1" applyAlignment="1">
      <alignment horizontal="left"/>
    </xf>
    <xf numFmtId="0" fontId="23" fillId="0" borderId="0" xfId="0" applyFont="1" applyAlignment="1">
      <alignment horizontal="left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9" fillId="4" borderId="13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0" fontId="9" fillId="4" borderId="17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/>
    </xf>
    <xf numFmtId="0" fontId="9" fillId="4" borderId="0" xfId="0" applyFont="1" applyFill="1"/>
    <xf numFmtId="0" fontId="9" fillId="4" borderId="15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2" fontId="10" fillId="4" borderId="4" xfId="0" applyNumberFormat="1" applyFont="1" applyFill="1" applyBorder="1" applyAlignment="1">
      <alignment horizontal="center" vertical="center"/>
    </xf>
    <xf numFmtId="2" fontId="11" fillId="4" borderId="4" xfId="0" applyNumberFormat="1" applyFont="1" applyFill="1" applyBorder="1" applyAlignment="1">
      <alignment horizontal="center" vertical="center"/>
    </xf>
    <xf numFmtId="1" fontId="10" fillId="4" borderId="4" xfId="0" applyNumberFormat="1" applyFont="1" applyFill="1" applyBorder="1" applyAlignment="1">
      <alignment horizontal="center" vertical="center"/>
    </xf>
    <xf numFmtId="1" fontId="11" fillId="4" borderId="4" xfId="0" applyNumberFormat="1" applyFont="1" applyFill="1" applyBorder="1" applyAlignment="1">
      <alignment horizontal="center" vertical="center"/>
    </xf>
    <xf numFmtId="1" fontId="11" fillId="4" borderId="20" xfId="0" applyNumberFormat="1" applyFont="1" applyFill="1" applyBorder="1" applyAlignment="1">
      <alignment horizontal="center" vertical="center"/>
    </xf>
    <xf numFmtId="1" fontId="11" fillId="4" borderId="15" xfId="0" applyNumberFormat="1" applyFont="1" applyFill="1" applyBorder="1" applyAlignment="1">
      <alignment horizontal="center" vertical="center"/>
    </xf>
    <xf numFmtId="1" fontId="10" fillId="4" borderId="20" xfId="0" applyNumberFormat="1" applyFont="1" applyFill="1" applyBorder="1" applyAlignment="1">
      <alignment horizontal="center" vertical="center"/>
    </xf>
    <xf numFmtId="1" fontId="11" fillId="4" borderId="37" xfId="0" applyNumberFormat="1" applyFont="1" applyFill="1" applyBorder="1" applyAlignment="1">
      <alignment horizontal="center" vertical="center"/>
    </xf>
    <xf numFmtId="1" fontId="10" fillId="4" borderId="24" xfId="0" applyNumberFormat="1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/>
    </xf>
    <xf numFmtId="2" fontId="10" fillId="4" borderId="1" xfId="0" applyNumberFormat="1" applyFont="1" applyFill="1" applyBorder="1" applyAlignment="1">
      <alignment horizontal="center" vertical="center"/>
    </xf>
    <xf numFmtId="2" fontId="11" fillId="4" borderId="1" xfId="0" applyNumberFormat="1" applyFont="1" applyFill="1" applyBorder="1" applyAlignment="1">
      <alignment horizontal="center" vertical="center"/>
    </xf>
    <xf numFmtId="1" fontId="10" fillId="4" borderId="1" xfId="0" applyNumberFormat="1" applyFont="1" applyFill="1" applyBorder="1" applyAlignment="1">
      <alignment horizontal="center" vertical="center"/>
    </xf>
    <xf numFmtId="1" fontId="11" fillId="4" borderId="1" xfId="0" applyNumberFormat="1" applyFont="1" applyFill="1" applyBorder="1" applyAlignment="1">
      <alignment horizontal="center" vertical="center"/>
    </xf>
    <xf numFmtId="1" fontId="10" fillId="4" borderId="5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center" vertical="center"/>
    </xf>
    <xf numFmtId="1" fontId="10" fillId="4" borderId="23" xfId="0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center" vertical="center"/>
    </xf>
    <xf numFmtId="2" fontId="10" fillId="4" borderId="3" xfId="0" applyNumberFormat="1" applyFont="1" applyFill="1" applyBorder="1" applyAlignment="1">
      <alignment horizontal="center" vertical="center"/>
    </xf>
    <xf numFmtId="1" fontId="10" fillId="4" borderId="3" xfId="0" applyNumberFormat="1" applyFont="1" applyFill="1" applyBorder="1" applyAlignment="1">
      <alignment horizontal="center" vertical="center"/>
    </xf>
    <xf numFmtId="1" fontId="11" fillId="4" borderId="3" xfId="0" applyNumberFormat="1" applyFont="1" applyFill="1" applyBorder="1" applyAlignment="1">
      <alignment horizontal="center" vertical="center"/>
    </xf>
    <xf numFmtId="1" fontId="10" fillId="4" borderId="19" xfId="0" applyNumberFormat="1" applyFont="1" applyFill="1" applyBorder="1" applyAlignment="1">
      <alignment horizontal="center" vertical="center"/>
    </xf>
    <xf numFmtId="1" fontId="10" fillId="4" borderId="25" xfId="0" applyNumberFormat="1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left" vertical="center"/>
    </xf>
    <xf numFmtId="0" fontId="15" fillId="4" borderId="9" xfId="0" applyFont="1" applyFill="1" applyBorder="1" applyAlignment="1">
      <alignment horizontal="right" vertical="center"/>
    </xf>
    <xf numFmtId="164" fontId="15" fillId="4" borderId="9" xfId="0" applyNumberFormat="1" applyFont="1" applyFill="1" applyBorder="1" applyAlignment="1">
      <alignment horizontal="center" vertical="center"/>
    </xf>
    <xf numFmtId="2" fontId="15" fillId="4" borderId="9" xfId="0" applyNumberFormat="1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1" fontId="15" fillId="4" borderId="9" xfId="0" applyNumberFormat="1" applyFont="1" applyFill="1" applyBorder="1" applyAlignment="1">
      <alignment horizontal="center" vertical="center"/>
    </xf>
    <xf numFmtId="1" fontId="15" fillId="4" borderId="21" xfId="0" applyNumberFormat="1" applyFont="1" applyFill="1" applyBorder="1" applyAlignment="1">
      <alignment horizontal="center" vertical="center"/>
    </xf>
    <xf numFmtId="1" fontId="15" fillId="4" borderId="8" xfId="0" applyNumberFormat="1" applyFont="1" applyFill="1" applyBorder="1" applyAlignment="1">
      <alignment horizontal="center" vertical="center"/>
    </xf>
    <xf numFmtId="1" fontId="15" fillId="4" borderId="18" xfId="0" applyNumberFormat="1" applyFont="1" applyFill="1" applyBorder="1" applyAlignment="1">
      <alignment horizontal="center" vertical="center"/>
    </xf>
    <xf numFmtId="1" fontId="15" fillId="4" borderId="26" xfId="0" applyNumberFormat="1" applyFont="1" applyFill="1" applyBorder="1" applyAlignment="1">
      <alignment horizontal="center" vertical="center"/>
    </xf>
    <xf numFmtId="0" fontId="14" fillId="4" borderId="0" xfId="0" applyFont="1" applyFill="1"/>
    <xf numFmtId="0" fontId="1" fillId="4" borderId="0" xfId="0" applyFont="1" applyFill="1" applyAlignment="1">
      <alignment horizontal="center" vertical="center"/>
    </xf>
    <xf numFmtId="2" fontId="6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" fillId="4" borderId="0" xfId="0" applyFont="1" applyFill="1"/>
    <xf numFmtId="0" fontId="17" fillId="4" borderId="0" xfId="0" applyFont="1" applyFill="1" applyAlignment="1">
      <alignment horizontal="center" vertical="center"/>
    </xf>
    <xf numFmtId="0" fontId="17" fillId="4" borderId="0" xfId="0" applyFont="1" applyFill="1"/>
    <xf numFmtId="0" fontId="17" fillId="4" borderId="0" xfId="0" applyFont="1" applyFill="1" applyAlignment="1"/>
    <xf numFmtId="0" fontId="17" fillId="4" borderId="0" xfId="0" applyFont="1" applyFill="1" applyAlignment="1">
      <alignment vertical="center"/>
    </xf>
    <xf numFmtId="0" fontId="22" fillId="4" borderId="0" xfId="0" applyFont="1" applyFill="1"/>
    <xf numFmtId="0" fontId="22" fillId="4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left" vertical="center"/>
    </xf>
    <xf numFmtId="2" fontId="17" fillId="4" borderId="0" xfId="0" applyNumberFormat="1" applyFont="1" applyFill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0" fontId="8" fillId="4" borderId="0" xfId="0" applyFont="1" applyFill="1"/>
    <xf numFmtId="0" fontId="4" fillId="4" borderId="0" xfId="0" applyFont="1" applyFill="1"/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 wrapText="1"/>
    </xf>
    <xf numFmtId="1" fontId="10" fillId="4" borderId="2" xfId="0" applyNumberFormat="1" applyFont="1" applyFill="1" applyBorder="1" applyAlignment="1">
      <alignment horizontal="center" vertical="center"/>
    </xf>
    <xf numFmtId="1" fontId="10" fillId="4" borderId="41" xfId="0" applyNumberFormat="1" applyFont="1" applyFill="1" applyBorder="1" applyAlignment="1">
      <alignment horizontal="center" vertical="center"/>
    </xf>
    <xf numFmtId="0" fontId="9" fillId="4" borderId="4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2" fontId="11" fillId="4" borderId="3" xfId="0" applyNumberFormat="1" applyFont="1" applyFill="1" applyBorder="1" applyAlignment="1">
      <alignment horizontal="center" vertical="center"/>
    </xf>
    <xf numFmtId="1" fontId="10" fillId="4" borderId="44" xfId="0" applyNumberFormat="1" applyFont="1" applyFill="1" applyBorder="1" applyAlignment="1">
      <alignment horizontal="center" vertical="center"/>
    </xf>
    <xf numFmtId="1" fontId="11" fillId="4" borderId="43" xfId="0" applyNumberFormat="1" applyFont="1" applyFill="1" applyBorder="1" applyAlignment="1">
      <alignment horizontal="center" vertical="center"/>
    </xf>
    <xf numFmtId="1" fontId="15" fillId="4" borderId="40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0" xfId="0" applyFont="1" applyFill="1"/>
    <xf numFmtId="1" fontId="10" fillId="0" borderId="1" xfId="0" applyNumberFormat="1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wrapText="1"/>
    </xf>
    <xf numFmtId="0" fontId="17" fillId="0" borderId="0" xfId="0" applyFont="1" applyFill="1" applyBorder="1"/>
    <xf numFmtId="0" fontId="23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2" fontId="11" fillId="0" borderId="4" xfId="0" applyNumberFormat="1" applyFont="1" applyFill="1" applyBorder="1" applyAlignment="1">
      <alignment horizontal="center" vertical="center"/>
    </xf>
    <xf numFmtId="1" fontId="10" fillId="0" borderId="4" xfId="0" applyNumberFormat="1" applyFont="1" applyFill="1" applyBorder="1" applyAlignment="1">
      <alignment horizontal="center" vertical="center"/>
    </xf>
    <xf numFmtId="1" fontId="11" fillId="0" borderId="4" xfId="0" applyNumberFormat="1" applyFont="1" applyFill="1" applyBorder="1" applyAlignment="1">
      <alignment horizontal="center" vertical="center"/>
    </xf>
    <xf numFmtId="1" fontId="11" fillId="0" borderId="20" xfId="0" applyNumberFormat="1" applyFont="1" applyFill="1" applyBorder="1" applyAlignment="1">
      <alignment horizontal="center" vertical="center"/>
    </xf>
    <xf numFmtId="1" fontId="11" fillId="0" borderId="15" xfId="0" applyNumberFormat="1" applyFont="1" applyFill="1" applyBorder="1" applyAlignment="1">
      <alignment horizontal="center" vertical="center"/>
    </xf>
    <xf numFmtId="1" fontId="10" fillId="0" borderId="5" xfId="0" applyNumberFormat="1" applyFont="1" applyFill="1" applyBorder="1" applyAlignment="1">
      <alignment horizontal="center" vertical="center"/>
    </xf>
    <xf numFmtId="1" fontId="11" fillId="0" borderId="37" xfId="0" applyNumberFormat="1" applyFont="1" applyFill="1" applyBorder="1" applyAlignment="1">
      <alignment horizontal="center" vertical="center"/>
    </xf>
    <xf numFmtId="1" fontId="10" fillId="0" borderId="23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0" fontId="12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17" fillId="0" borderId="0" xfId="0" applyFont="1" applyFill="1" applyAlignment="1">
      <alignment horizontal="left" wrapText="1"/>
    </xf>
    <xf numFmtId="0" fontId="9" fillId="0" borderId="28" xfId="0" applyFont="1" applyFill="1" applyBorder="1" applyAlignment="1">
      <alignment horizontal="center" vertical="center"/>
    </xf>
    <xf numFmtId="2" fontId="10" fillId="0" borderId="4" xfId="0" applyNumberFormat="1" applyFont="1" applyFill="1" applyBorder="1" applyAlignment="1">
      <alignment horizontal="center" vertical="center"/>
    </xf>
    <xf numFmtId="2" fontId="10" fillId="0" borderId="3" xfId="0" applyNumberFormat="1" applyFont="1" applyFill="1" applyBorder="1" applyAlignment="1">
      <alignment horizontal="center" vertical="center"/>
    </xf>
    <xf numFmtId="2" fontId="15" fillId="0" borderId="9" xfId="0" applyNumberFormat="1" applyFont="1" applyFill="1" applyBorder="1" applyAlignment="1">
      <alignment horizontal="center" vertical="center"/>
    </xf>
    <xf numFmtId="0" fontId="0" fillId="0" borderId="0" xfId="0" applyFill="1"/>
    <xf numFmtId="0" fontId="9" fillId="0" borderId="14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left" vertical="center"/>
    </xf>
    <xf numFmtId="0" fontId="15" fillId="0" borderId="9" xfId="0" applyFont="1" applyFill="1" applyBorder="1" applyAlignment="1">
      <alignment horizontal="right" vertical="center"/>
    </xf>
    <xf numFmtId="0" fontId="17" fillId="0" borderId="0" xfId="0" applyFont="1" applyFill="1" applyAlignment="1">
      <alignment vertical="center"/>
    </xf>
    <xf numFmtId="165" fontId="11" fillId="4" borderId="4" xfId="0" applyNumberFormat="1" applyFont="1" applyFill="1" applyBorder="1" applyAlignment="1">
      <alignment horizontal="center" vertical="center"/>
    </xf>
    <xf numFmtId="165" fontId="17" fillId="0" borderId="0" xfId="0" applyNumberFormat="1" applyFont="1" applyFill="1" applyAlignment="1">
      <alignment wrapText="1"/>
    </xf>
    <xf numFmtId="165" fontId="17" fillId="0" borderId="0" xfId="0" applyNumberFormat="1" applyFont="1" applyFill="1" applyAlignment="1">
      <alignment horizontal="left" wrapText="1"/>
    </xf>
    <xf numFmtId="165" fontId="2" fillId="0" borderId="0" xfId="0" applyNumberFormat="1" applyFont="1" applyFill="1" applyAlignment="1">
      <alignment horizontal="center" vertical="center" wrapText="1"/>
    </xf>
    <xf numFmtId="165" fontId="2" fillId="0" borderId="0" xfId="0" applyNumberFormat="1" applyFont="1" applyFill="1" applyAlignment="1">
      <alignment horizontal="center" wrapText="1"/>
    </xf>
    <xf numFmtId="165" fontId="5" fillId="0" borderId="0" xfId="0" applyNumberFormat="1" applyFont="1" applyFill="1"/>
    <xf numFmtId="165" fontId="19" fillId="0" borderId="0" xfId="0" applyNumberFormat="1" applyFont="1" applyFill="1"/>
    <xf numFmtId="165" fontId="4" fillId="0" borderId="0" xfId="0" applyNumberFormat="1" applyFont="1" applyFill="1"/>
    <xf numFmtId="165" fontId="11" fillId="0" borderId="4" xfId="0" applyNumberFormat="1" applyFont="1" applyFill="1" applyBorder="1" applyAlignment="1">
      <alignment horizontal="center" vertical="center"/>
    </xf>
    <xf numFmtId="165" fontId="15" fillId="4" borderId="9" xfId="0" applyNumberFormat="1" applyFont="1" applyFill="1" applyBorder="1" applyAlignment="1">
      <alignment horizontal="center" vertical="center"/>
    </xf>
    <xf numFmtId="165" fontId="1" fillId="4" borderId="0" xfId="0" applyNumberFormat="1" applyFont="1" applyFill="1" applyAlignment="1">
      <alignment horizontal="center" vertical="center"/>
    </xf>
    <xf numFmtId="165" fontId="17" fillId="4" borderId="0" xfId="0" applyNumberFormat="1" applyFont="1" applyFill="1" applyAlignment="1">
      <alignment horizontal="center" vertical="center"/>
    </xf>
    <xf numFmtId="165" fontId="17" fillId="4" borderId="0" xfId="0" applyNumberFormat="1" applyFont="1" applyFill="1"/>
    <xf numFmtId="165" fontId="4" fillId="4" borderId="0" xfId="0" applyNumberFormat="1" applyFont="1" applyFill="1" applyAlignment="1">
      <alignment horizontal="center" vertical="center"/>
    </xf>
    <xf numFmtId="165" fontId="1" fillId="0" borderId="0" xfId="0" applyNumberFormat="1" applyFont="1"/>
    <xf numFmtId="165" fontId="0" fillId="0" borderId="0" xfId="0" applyNumberFormat="1"/>
    <xf numFmtId="1" fontId="9" fillId="4" borderId="28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center" vertical="center" wrapText="1"/>
    </xf>
    <xf numFmtId="0" fontId="9" fillId="4" borderId="32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0" fontId="9" fillId="4" borderId="33" xfId="0" applyFont="1" applyFill="1" applyBorder="1" applyAlignment="1">
      <alignment horizontal="center" vertical="center" wrapText="1"/>
    </xf>
    <xf numFmtId="0" fontId="9" fillId="4" borderId="34" xfId="0" applyFont="1" applyFill="1" applyBorder="1" applyAlignment="1">
      <alignment horizontal="center" vertical="center" wrapText="1"/>
    </xf>
    <xf numFmtId="0" fontId="9" fillId="4" borderId="35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 wrapText="1"/>
    </xf>
    <xf numFmtId="0" fontId="0" fillId="4" borderId="28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165" fontId="9" fillId="4" borderId="12" xfId="0" applyNumberFormat="1" applyFont="1" applyFill="1" applyBorder="1" applyAlignment="1">
      <alignment horizontal="center" vertical="center" wrapText="1"/>
    </xf>
    <xf numFmtId="165" fontId="9" fillId="4" borderId="7" xfId="0" applyNumberFormat="1" applyFont="1" applyFill="1" applyBorder="1" applyAlignment="1">
      <alignment horizontal="center" vertical="center" wrapText="1"/>
    </xf>
    <xf numFmtId="165" fontId="9" fillId="4" borderId="28" xfId="0" applyNumberFormat="1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23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17" fillId="0" borderId="0" xfId="0" applyFont="1" applyFill="1" applyAlignment="1">
      <alignment horizontal="left" wrapText="1"/>
    </xf>
    <xf numFmtId="0" fontId="23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25" fillId="0" borderId="0" xfId="0" applyFont="1" applyFill="1" applyAlignment="1">
      <alignment horizontal="center" wrapText="1"/>
    </xf>
    <xf numFmtId="0" fontId="9" fillId="4" borderId="10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45" xfId="0" applyFont="1" applyFill="1" applyBorder="1" applyAlignment="1">
      <alignment horizontal="center" vertical="center" wrapText="1"/>
    </xf>
    <xf numFmtId="0" fontId="9" fillId="4" borderId="46" xfId="0" applyFont="1" applyFill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4" fillId="0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113"/>
  <sheetViews>
    <sheetView tabSelected="1" zoomScale="40" zoomScaleNormal="40" workbookViewId="0">
      <selection activeCell="A87" sqref="A1:A1048576"/>
    </sheetView>
  </sheetViews>
  <sheetFormatPr defaultRowHeight="12.75"/>
  <cols>
    <col min="1" max="1" width="14.28515625" style="183" customWidth="1"/>
    <col min="2" max="2" width="9.140625" style="183"/>
    <col min="3" max="3" width="36.5703125" style="183" customWidth="1"/>
    <col min="4" max="4" width="18" style="183" customWidth="1"/>
    <col min="5" max="5" width="15.7109375" style="183" customWidth="1"/>
    <col min="6" max="6" width="12.42578125" style="183" customWidth="1"/>
    <col min="7" max="7" width="15" style="183" customWidth="1"/>
    <col min="8" max="8" width="14.5703125" style="183" customWidth="1"/>
    <col min="9" max="9" width="13.85546875" customWidth="1"/>
    <col min="10" max="11" width="13.85546875" style="209" customWidth="1"/>
    <col min="12" max="12" width="13.85546875" customWidth="1"/>
    <col min="13" max="14" width="19.28515625" customWidth="1"/>
    <col min="15" max="15" width="15.85546875" customWidth="1"/>
    <col min="16" max="17" width="12" customWidth="1"/>
    <col min="18" max="18" width="18.42578125" customWidth="1"/>
    <col min="19" max="19" width="8.85546875" customWidth="1"/>
    <col min="20" max="20" width="16.7109375" customWidth="1"/>
    <col min="21" max="21" width="17" customWidth="1"/>
    <col min="22" max="22" width="16.42578125" customWidth="1"/>
    <col min="23" max="23" width="17.7109375" customWidth="1"/>
    <col min="24" max="24" width="20" customWidth="1"/>
    <col min="25" max="25" width="15.5703125" customWidth="1"/>
    <col min="26" max="26" width="16.28515625" customWidth="1"/>
    <col min="27" max="27" width="17.7109375" customWidth="1"/>
  </cols>
  <sheetData>
    <row r="1" spans="1:27" s="8" customFormat="1" ht="47.25" customHeight="1">
      <c r="B1" s="177" t="s">
        <v>107</v>
      </c>
      <c r="C1" s="177"/>
      <c r="D1" s="177"/>
      <c r="E1" s="177"/>
      <c r="F1" s="36"/>
      <c r="G1" s="177"/>
      <c r="H1" s="36"/>
      <c r="I1" s="46"/>
      <c r="J1" s="195"/>
      <c r="K1" s="195"/>
      <c r="L1" s="46"/>
      <c r="M1" s="52"/>
      <c r="N1" s="52"/>
      <c r="O1" s="32"/>
      <c r="P1" s="33"/>
      <c r="Q1" s="30"/>
      <c r="R1" s="30"/>
      <c r="S1" s="29"/>
      <c r="T1" s="29"/>
      <c r="U1" s="73" t="s">
        <v>0</v>
      </c>
      <c r="V1" s="73"/>
      <c r="W1" s="73"/>
      <c r="X1" s="73"/>
      <c r="Y1" s="36"/>
      <c r="Z1" s="73"/>
      <c r="AA1" s="36"/>
    </row>
    <row r="2" spans="1:27" s="8" customFormat="1" ht="111" customHeight="1">
      <c r="B2" s="252" t="s">
        <v>126</v>
      </c>
      <c r="C2" s="253"/>
      <c r="D2" s="253"/>
      <c r="E2" s="253"/>
      <c r="F2" s="253"/>
      <c r="G2" s="253"/>
      <c r="H2" s="253"/>
      <c r="I2" s="52"/>
      <c r="J2" s="196"/>
      <c r="K2" s="196"/>
      <c r="L2" s="178"/>
      <c r="M2" s="52"/>
      <c r="N2" s="52"/>
      <c r="O2" s="32"/>
      <c r="P2" s="33"/>
      <c r="Q2" s="30"/>
      <c r="R2" s="30"/>
      <c r="S2" s="29"/>
      <c r="T2" s="29"/>
      <c r="U2" s="254" t="s">
        <v>142</v>
      </c>
      <c r="V2" s="255"/>
      <c r="W2" s="255"/>
      <c r="X2" s="255"/>
      <c r="Y2" s="255"/>
      <c r="Z2" s="255"/>
      <c r="AA2" s="255"/>
    </row>
    <row r="3" spans="1:27" s="76" customFormat="1" ht="60.75" customHeight="1">
      <c r="B3" s="252" t="s">
        <v>108</v>
      </c>
      <c r="C3" s="253"/>
      <c r="D3" s="253"/>
      <c r="E3" s="253"/>
      <c r="F3" s="253"/>
      <c r="G3" s="253"/>
      <c r="H3" s="253"/>
      <c r="I3" s="75"/>
      <c r="J3" s="197"/>
      <c r="K3" s="197"/>
      <c r="L3" s="75"/>
      <c r="M3" s="75"/>
      <c r="N3" s="75"/>
      <c r="O3" s="75"/>
      <c r="P3" s="75"/>
      <c r="Q3" s="75"/>
      <c r="R3" s="75"/>
      <c r="S3" s="75"/>
      <c r="T3" s="75"/>
      <c r="U3" s="254" t="s">
        <v>105</v>
      </c>
      <c r="V3" s="256"/>
      <c r="W3" s="256"/>
      <c r="X3" s="256"/>
      <c r="Y3" s="256"/>
      <c r="Z3" s="256"/>
      <c r="AA3" s="256"/>
    </row>
    <row r="4" spans="1:27" s="8" customFormat="1" ht="47.25" customHeight="1">
      <c r="B4" s="49" t="s">
        <v>133</v>
      </c>
      <c r="C4" s="47"/>
      <c r="D4" s="47"/>
      <c r="E4" s="47"/>
      <c r="F4" s="47"/>
      <c r="G4" s="47"/>
      <c r="H4" s="47"/>
      <c r="I4" s="25"/>
      <c r="J4" s="198"/>
      <c r="K4" s="198"/>
      <c r="L4" s="25"/>
      <c r="M4" s="25"/>
      <c r="N4" s="25"/>
      <c r="O4" s="25"/>
      <c r="P4" s="25"/>
      <c r="Q4" s="25"/>
      <c r="R4" s="25"/>
      <c r="S4" s="25"/>
      <c r="T4" s="25"/>
      <c r="U4" s="37"/>
      <c r="V4" s="38"/>
      <c r="W4" s="37"/>
      <c r="X4" s="44"/>
      <c r="Y4" s="37"/>
      <c r="Z4" s="45" t="s">
        <v>106</v>
      </c>
      <c r="AA4" s="45"/>
    </row>
    <row r="5" spans="1:27" s="8" customFormat="1" ht="47.25" customHeight="1">
      <c r="B5" s="34" t="s">
        <v>134</v>
      </c>
      <c r="C5" s="48"/>
      <c r="D5" s="48"/>
      <c r="E5" s="48"/>
      <c r="F5" s="48"/>
      <c r="G5" s="48"/>
      <c r="H5" s="48"/>
      <c r="I5" s="16"/>
      <c r="J5" s="199"/>
      <c r="K5" s="199"/>
      <c r="L5" s="16"/>
      <c r="M5" s="16"/>
      <c r="N5" s="16"/>
      <c r="O5" s="27"/>
      <c r="P5" s="18"/>
      <c r="Q5" s="20"/>
      <c r="R5" s="20"/>
      <c r="S5" s="18"/>
      <c r="T5" s="18"/>
      <c r="U5" s="34" t="s">
        <v>135</v>
      </c>
    </row>
    <row r="6" spans="1:27" s="8" customFormat="1" ht="45" customHeight="1">
      <c r="B6" s="211" t="s">
        <v>1</v>
      </c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  <c r="AA6" s="211"/>
    </row>
    <row r="7" spans="1:27" s="8" customFormat="1" ht="48" customHeight="1">
      <c r="B7" s="211" t="s">
        <v>76</v>
      </c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</row>
    <row r="8" spans="1:27" s="8" customFormat="1" ht="22.5" customHeight="1">
      <c r="B8" s="12"/>
      <c r="C8" s="29"/>
      <c r="D8" s="29"/>
      <c r="E8" s="29"/>
      <c r="F8" s="29"/>
      <c r="G8" s="29"/>
      <c r="H8" s="29"/>
      <c r="I8" s="29"/>
      <c r="J8" s="200"/>
      <c r="K8" s="200"/>
      <c r="L8" s="29"/>
      <c r="M8" s="29"/>
      <c r="N8" s="29"/>
      <c r="O8" s="30"/>
      <c r="P8" s="29"/>
      <c r="Q8" s="30"/>
      <c r="R8" s="30"/>
      <c r="S8" s="29"/>
      <c r="T8" s="29"/>
      <c r="U8" s="29"/>
      <c r="V8" s="31"/>
      <c r="W8" s="15"/>
      <c r="X8" s="15"/>
      <c r="Y8" s="13"/>
      <c r="Z8" s="12"/>
      <c r="AA8" s="13"/>
    </row>
    <row r="9" spans="1:27" s="8" customFormat="1" ht="30.75" customHeight="1">
      <c r="C9" s="16" t="s">
        <v>132</v>
      </c>
      <c r="D9" s="18"/>
      <c r="E9" s="28"/>
      <c r="F9" s="28"/>
      <c r="G9" s="18"/>
      <c r="H9" s="18"/>
      <c r="I9" s="18"/>
      <c r="J9" s="201"/>
      <c r="K9" s="201"/>
      <c r="L9" s="18"/>
      <c r="M9" s="18"/>
      <c r="N9" s="18"/>
      <c r="O9" s="20"/>
      <c r="P9" s="18"/>
      <c r="Q9" s="20"/>
      <c r="R9" s="20"/>
      <c r="S9" s="18"/>
      <c r="T9" s="18"/>
      <c r="U9" s="18"/>
      <c r="V9" s="18"/>
      <c r="W9" s="12"/>
      <c r="X9" s="12"/>
      <c r="Y9" s="13"/>
      <c r="Z9" s="12"/>
      <c r="AA9" s="13"/>
    </row>
    <row r="10" spans="1:27" s="8" customFormat="1" ht="32.25" customHeight="1" thickBot="1">
      <c r="B10" s="39"/>
      <c r="C10" s="39" t="s">
        <v>111</v>
      </c>
      <c r="D10" s="18"/>
      <c r="E10" s="28"/>
      <c r="F10" s="28"/>
      <c r="G10" s="18"/>
      <c r="H10" s="18"/>
      <c r="I10" s="18"/>
      <c r="J10" s="201"/>
      <c r="K10" s="201"/>
      <c r="L10" s="18"/>
      <c r="M10" s="18"/>
      <c r="N10" s="18"/>
      <c r="O10" s="20"/>
      <c r="P10" s="18"/>
      <c r="Q10" s="20"/>
      <c r="R10" s="20"/>
      <c r="S10" s="18"/>
      <c r="T10" s="18"/>
      <c r="U10" s="18"/>
      <c r="V10" s="18"/>
      <c r="W10" s="12"/>
      <c r="X10" s="12"/>
      <c r="Y10" s="13"/>
      <c r="Z10" s="12"/>
      <c r="AA10" s="13"/>
    </row>
    <row r="11" spans="1:27" s="78" customFormat="1" ht="33" customHeight="1">
      <c r="A11" s="272"/>
      <c r="B11" s="246" t="s">
        <v>2</v>
      </c>
      <c r="C11" s="235" t="s">
        <v>3</v>
      </c>
      <c r="D11" s="249" t="s">
        <v>4</v>
      </c>
      <c r="E11" s="249" t="s">
        <v>5</v>
      </c>
      <c r="F11" s="232" t="s">
        <v>6</v>
      </c>
      <c r="G11" s="232" t="s">
        <v>7</v>
      </c>
      <c r="H11" s="235" t="s">
        <v>104</v>
      </c>
      <c r="I11" s="238" t="s">
        <v>102</v>
      </c>
      <c r="J11" s="243" t="s">
        <v>129</v>
      </c>
      <c r="K11" s="243" t="s">
        <v>130</v>
      </c>
      <c r="L11" s="238" t="s">
        <v>137</v>
      </c>
      <c r="M11" s="240" t="s">
        <v>79</v>
      </c>
      <c r="N11" s="240" t="s">
        <v>78</v>
      </c>
      <c r="O11" s="231" t="s">
        <v>93</v>
      </c>
      <c r="P11" s="231"/>
      <c r="Q11" s="231"/>
      <c r="R11" s="231"/>
      <c r="S11" s="231"/>
      <c r="T11" s="231"/>
      <c r="U11" s="231"/>
      <c r="V11" s="231"/>
      <c r="W11" s="77"/>
      <c r="X11" s="212" t="s">
        <v>94</v>
      </c>
      <c r="Y11" s="215" t="s">
        <v>8</v>
      </c>
      <c r="Z11" s="218" t="s">
        <v>89</v>
      </c>
      <c r="AA11" s="221" t="s">
        <v>90</v>
      </c>
    </row>
    <row r="12" spans="1:27" s="78" customFormat="1" ht="117" customHeight="1">
      <c r="A12" s="272"/>
      <c r="B12" s="247"/>
      <c r="C12" s="236"/>
      <c r="D12" s="250"/>
      <c r="E12" s="250"/>
      <c r="F12" s="233"/>
      <c r="G12" s="233"/>
      <c r="H12" s="236"/>
      <c r="I12" s="239"/>
      <c r="J12" s="244"/>
      <c r="K12" s="244"/>
      <c r="L12" s="239"/>
      <c r="M12" s="241"/>
      <c r="N12" s="241"/>
      <c r="O12" s="224" t="s">
        <v>77</v>
      </c>
      <c r="P12" s="224" t="s">
        <v>9</v>
      </c>
      <c r="Q12" s="224" t="s">
        <v>88</v>
      </c>
      <c r="R12" s="224" t="s">
        <v>91</v>
      </c>
      <c r="S12" s="227" t="s">
        <v>10</v>
      </c>
      <c r="T12" s="228"/>
      <c r="U12" s="224" t="s">
        <v>11</v>
      </c>
      <c r="V12" s="224" t="s">
        <v>123</v>
      </c>
      <c r="W12" s="229" t="s">
        <v>92</v>
      </c>
      <c r="X12" s="213"/>
      <c r="Y12" s="216"/>
      <c r="Z12" s="219"/>
      <c r="AA12" s="222"/>
    </row>
    <row r="13" spans="1:27" s="78" customFormat="1" ht="93" customHeight="1" thickBot="1">
      <c r="A13" s="272"/>
      <c r="B13" s="248"/>
      <c r="C13" s="237"/>
      <c r="D13" s="251"/>
      <c r="E13" s="251"/>
      <c r="F13" s="234"/>
      <c r="G13" s="234"/>
      <c r="H13" s="237"/>
      <c r="I13" s="225"/>
      <c r="J13" s="245"/>
      <c r="K13" s="245"/>
      <c r="L13" s="225"/>
      <c r="M13" s="242"/>
      <c r="N13" s="242"/>
      <c r="O13" s="225"/>
      <c r="P13" s="225"/>
      <c r="Q13" s="226"/>
      <c r="R13" s="225"/>
      <c r="S13" s="79" t="s">
        <v>12</v>
      </c>
      <c r="T13" s="79" t="s">
        <v>13</v>
      </c>
      <c r="U13" s="225"/>
      <c r="V13" s="225"/>
      <c r="W13" s="230"/>
      <c r="X13" s="214"/>
      <c r="Y13" s="217"/>
      <c r="Z13" s="220"/>
      <c r="AA13" s="223"/>
    </row>
    <row r="14" spans="1:27" s="81" customFormat="1" ht="22.5" customHeight="1" thickBot="1">
      <c r="A14" s="152"/>
      <c r="B14" s="185">
        <v>1</v>
      </c>
      <c r="C14" s="179">
        <v>2</v>
      </c>
      <c r="D14" s="179">
        <v>3</v>
      </c>
      <c r="E14" s="179">
        <v>4</v>
      </c>
      <c r="F14" s="179">
        <v>5</v>
      </c>
      <c r="G14" s="179">
        <v>6</v>
      </c>
      <c r="H14" s="179">
        <v>7</v>
      </c>
      <c r="I14" s="80">
        <v>8</v>
      </c>
      <c r="J14" s="210">
        <v>9</v>
      </c>
      <c r="K14" s="210">
        <v>10</v>
      </c>
      <c r="L14" s="80">
        <v>11</v>
      </c>
      <c r="M14" s="80">
        <v>12</v>
      </c>
      <c r="N14" s="80">
        <v>13</v>
      </c>
      <c r="O14" s="80">
        <v>14</v>
      </c>
      <c r="P14" s="80">
        <v>15</v>
      </c>
      <c r="Q14" s="80">
        <v>16</v>
      </c>
      <c r="R14" s="80">
        <v>17</v>
      </c>
      <c r="S14" s="80">
        <v>18</v>
      </c>
      <c r="T14" s="80">
        <v>19</v>
      </c>
      <c r="U14" s="80">
        <v>20</v>
      </c>
      <c r="V14" s="80">
        <v>21</v>
      </c>
      <c r="W14" s="80">
        <v>22</v>
      </c>
      <c r="X14" s="80">
        <v>23</v>
      </c>
      <c r="Y14" s="80">
        <v>24</v>
      </c>
      <c r="Z14" s="80">
        <v>25</v>
      </c>
      <c r="AA14" s="80">
        <v>26</v>
      </c>
    </row>
    <row r="15" spans="1:27" s="81" customFormat="1" ht="60.75" customHeight="1">
      <c r="A15" s="152"/>
      <c r="B15" s="186">
        <v>1</v>
      </c>
      <c r="C15" s="172" t="s">
        <v>14</v>
      </c>
      <c r="D15" s="172" t="s">
        <v>15</v>
      </c>
      <c r="E15" s="159" t="s">
        <v>16</v>
      </c>
      <c r="F15" s="187">
        <v>2</v>
      </c>
      <c r="G15" s="187">
        <v>1</v>
      </c>
      <c r="H15" s="180">
        <v>15.01</v>
      </c>
      <c r="I15" s="87">
        <v>6.4</v>
      </c>
      <c r="J15" s="194">
        <f>I15*1.75</f>
        <v>11.2</v>
      </c>
      <c r="K15" s="194"/>
      <c r="L15" s="87"/>
      <c r="M15" s="88">
        <f>(J15*17697)</f>
        <v>198206</v>
      </c>
      <c r="N15" s="89">
        <f>M15*G15</f>
        <v>198206</v>
      </c>
      <c r="O15" s="88"/>
      <c r="P15" s="89"/>
      <c r="Q15" s="89"/>
      <c r="R15" s="88"/>
      <c r="S15" s="88"/>
      <c r="T15" s="88">
        <f t="shared" ref="T15:T18" si="0">17697*S15%</f>
        <v>0</v>
      </c>
      <c r="U15" s="88"/>
      <c r="V15" s="100">
        <f>M15*50%</f>
        <v>99103</v>
      </c>
      <c r="W15" s="90">
        <f>(N15)*10%</f>
        <v>19821</v>
      </c>
      <c r="X15" s="91">
        <f>N15+O15+P15+R15+T15+U15+V15+Q15+W15</f>
        <v>317130</v>
      </c>
      <c r="Y15" s="92"/>
      <c r="Z15" s="93">
        <f>ROUND(((X15*12)+Y15)/1000,0)</f>
        <v>3806</v>
      </c>
      <c r="AA15" s="94">
        <f>M15</f>
        <v>198206</v>
      </c>
    </row>
    <row r="16" spans="1:27" s="81" customFormat="1" ht="60.75" customHeight="1">
      <c r="A16" s="152"/>
      <c r="B16" s="184">
        <v>2</v>
      </c>
      <c r="C16" s="158" t="s">
        <v>17</v>
      </c>
      <c r="D16" s="158" t="s">
        <v>15</v>
      </c>
      <c r="E16" s="159" t="s">
        <v>18</v>
      </c>
      <c r="F16" s="160">
        <v>2</v>
      </c>
      <c r="G16" s="160">
        <v>1</v>
      </c>
      <c r="H16" s="161">
        <v>17.11</v>
      </c>
      <c r="I16" s="99">
        <v>6.25</v>
      </c>
      <c r="J16" s="194">
        <f t="shared" ref="J16:J20" si="1">I16*1.75</f>
        <v>10.9375</v>
      </c>
      <c r="K16" s="194"/>
      <c r="L16" s="87"/>
      <c r="M16" s="88">
        <f t="shared" ref="M16:M20" si="2">(J16*17697)</f>
        <v>193561</v>
      </c>
      <c r="N16" s="89">
        <f t="shared" ref="N16:N76" si="3">M16*G16</f>
        <v>193561</v>
      </c>
      <c r="O16" s="100"/>
      <c r="P16" s="101"/>
      <c r="Q16" s="101"/>
      <c r="R16" s="100"/>
      <c r="S16" s="100"/>
      <c r="T16" s="100">
        <f t="shared" si="0"/>
        <v>0</v>
      </c>
      <c r="U16" s="100"/>
      <c r="V16" s="100">
        <f>M16*50%</f>
        <v>96781</v>
      </c>
      <c r="W16" s="90">
        <f t="shared" ref="W16:W76" si="4">(N16)*10%</f>
        <v>19356</v>
      </c>
      <c r="X16" s="91">
        <f t="shared" ref="X16:X76" si="5">N16+O16+P16+R16+T16+U16+V16+Q16+W16</f>
        <v>309698</v>
      </c>
      <c r="Y16" s="102"/>
      <c r="Z16" s="93">
        <f t="shared" ref="Z16:Z76" si="6">ROUND(((X16*12)+Y16)/1000,0)</f>
        <v>3716</v>
      </c>
      <c r="AA16" s="94">
        <f t="shared" ref="AA16:AA43" si="7">M16</f>
        <v>193561</v>
      </c>
    </row>
    <row r="17" spans="1:27" s="81" customFormat="1" ht="60.75" customHeight="1">
      <c r="A17" s="152"/>
      <c r="B17" s="186">
        <v>3</v>
      </c>
      <c r="C17" s="158" t="s">
        <v>19</v>
      </c>
      <c r="D17" s="151" t="s">
        <v>15</v>
      </c>
      <c r="E17" s="159" t="s">
        <v>18</v>
      </c>
      <c r="F17" s="160">
        <v>2</v>
      </c>
      <c r="G17" s="160">
        <v>1</v>
      </c>
      <c r="H17" s="161">
        <v>29</v>
      </c>
      <c r="I17" s="99">
        <v>6.6</v>
      </c>
      <c r="J17" s="194">
        <f t="shared" si="1"/>
        <v>11.55</v>
      </c>
      <c r="K17" s="194"/>
      <c r="L17" s="87"/>
      <c r="M17" s="88">
        <f t="shared" si="2"/>
        <v>204400</v>
      </c>
      <c r="N17" s="89">
        <f t="shared" si="3"/>
        <v>204400</v>
      </c>
      <c r="O17" s="100"/>
      <c r="P17" s="101"/>
      <c r="Q17" s="101"/>
      <c r="R17" s="100"/>
      <c r="S17" s="100"/>
      <c r="T17" s="100">
        <f t="shared" si="0"/>
        <v>0</v>
      </c>
      <c r="U17" s="100"/>
      <c r="V17" s="100">
        <f>M17*50%</f>
        <v>102200</v>
      </c>
      <c r="W17" s="90">
        <f t="shared" si="4"/>
        <v>20440</v>
      </c>
      <c r="X17" s="91">
        <f t="shared" si="5"/>
        <v>327040</v>
      </c>
      <c r="Y17" s="102"/>
      <c r="Z17" s="93">
        <f t="shared" si="6"/>
        <v>3924</v>
      </c>
      <c r="AA17" s="94">
        <f t="shared" si="7"/>
        <v>204400</v>
      </c>
    </row>
    <row r="18" spans="1:27" s="81" customFormat="1" ht="60.75" customHeight="1">
      <c r="A18" s="152"/>
      <c r="B18" s="186">
        <v>4</v>
      </c>
      <c r="C18" s="158" t="s">
        <v>20</v>
      </c>
      <c r="D18" s="173" t="s">
        <v>15</v>
      </c>
      <c r="E18" s="159" t="s">
        <v>18</v>
      </c>
      <c r="F18" s="160"/>
      <c r="G18" s="160">
        <v>1</v>
      </c>
      <c r="H18" s="161">
        <v>23.04</v>
      </c>
      <c r="I18" s="99">
        <v>6.42</v>
      </c>
      <c r="J18" s="194">
        <f t="shared" si="1"/>
        <v>11.234999999999999</v>
      </c>
      <c r="K18" s="194"/>
      <c r="L18" s="87"/>
      <c r="M18" s="88">
        <f t="shared" si="2"/>
        <v>198826</v>
      </c>
      <c r="N18" s="89">
        <f t="shared" si="3"/>
        <v>198826</v>
      </c>
      <c r="O18" s="100"/>
      <c r="P18" s="101"/>
      <c r="Q18" s="101"/>
      <c r="R18" s="100"/>
      <c r="S18" s="100"/>
      <c r="T18" s="100">
        <f t="shared" si="0"/>
        <v>0</v>
      </c>
      <c r="U18" s="100"/>
      <c r="V18" s="100"/>
      <c r="W18" s="90">
        <f t="shared" si="4"/>
        <v>19883</v>
      </c>
      <c r="X18" s="91">
        <f t="shared" si="5"/>
        <v>218709</v>
      </c>
      <c r="Y18" s="102"/>
      <c r="Z18" s="93">
        <f t="shared" si="6"/>
        <v>2625</v>
      </c>
      <c r="AA18" s="94">
        <f t="shared" si="7"/>
        <v>198826</v>
      </c>
    </row>
    <row r="19" spans="1:27" s="81" customFormat="1" ht="60.75" customHeight="1">
      <c r="A19" s="152"/>
      <c r="B19" s="184">
        <v>5</v>
      </c>
      <c r="C19" s="158" t="s">
        <v>24</v>
      </c>
      <c r="D19" s="151" t="s">
        <v>15</v>
      </c>
      <c r="E19" s="159" t="s">
        <v>18</v>
      </c>
      <c r="F19" s="160"/>
      <c r="G19" s="160">
        <v>1</v>
      </c>
      <c r="H19" s="161">
        <v>11.04</v>
      </c>
      <c r="I19" s="99">
        <v>5.92</v>
      </c>
      <c r="J19" s="194">
        <f t="shared" si="1"/>
        <v>10.36</v>
      </c>
      <c r="K19" s="194"/>
      <c r="L19" s="87"/>
      <c r="M19" s="88">
        <f t="shared" si="2"/>
        <v>183341</v>
      </c>
      <c r="N19" s="89">
        <f t="shared" si="3"/>
        <v>183341</v>
      </c>
      <c r="O19" s="100"/>
      <c r="P19" s="101"/>
      <c r="Q19" s="101"/>
      <c r="R19" s="100"/>
      <c r="S19" s="100"/>
      <c r="T19" s="100">
        <f>17697*S19%</f>
        <v>0</v>
      </c>
      <c r="U19" s="100"/>
      <c r="V19" s="100"/>
      <c r="W19" s="90">
        <f t="shared" si="4"/>
        <v>18334</v>
      </c>
      <c r="X19" s="91">
        <f t="shared" si="5"/>
        <v>201675</v>
      </c>
      <c r="Y19" s="102"/>
      <c r="Z19" s="93">
        <f t="shared" si="6"/>
        <v>2420</v>
      </c>
      <c r="AA19" s="94">
        <f t="shared" si="7"/>
        <v>183341</v>
      </c>
    </row>
    <row r="20" spans="1:27" s="81" customFormat="1" ht="60.75" customHeight="1">
      <c r="A20" s="152"/>
      <c r="B20" s="186">
        <v>6</v>
      </c>
      <c r="C20" s="158" t="s">
        <v>58</v>
      </c>
      <c r="D20" s="151" t="s">
        <v>15</v>
      </c>
      <c r="E20" s="159" t="s">
        <v>18</v>
      </c>
      <c r="F20" s="160"/>
      <c r="G20" s="160">
        <v>1</v>
      </c>
      <c r="H20" s="161">
        <v>15.09</v>
      </c>
      <c r="I20" s="99">
        <v>6.08</v>
      </c>
      <c r="J20" s="194">
        <f t="shared" si="1"/>
        <v>10.64</v>
      </c>
      <c r="K20" s="194"/>
      <c r="L20" s="87"/>
      <c r="M20" s="88">
        <f t="shared" si="2"/>
        <v>188296</v>
      </c>
      <c r="N20" s="89">
        <f t="shared" si="3"/>
        <v>188296</v>
      </c>
      <c r="O20" s="100"/>
      <c r="P20" s="101"/>
      <c r="Q20" s="101"/>
      <c r="R20" s="100"/>
      <c r="S20" s="100"/>
      <c r="T20" s="100">
        <f>17697*S20%</f>
        <v>0</v>
      </c>
      <c r="U20" s="100"/>
      <c r="V20" s="100"/>
      <c r="W20" s="90">
        <f t="shared" si="4"/>
        <v>18830</v>
      </c>
      <c r="X20" s="91">
        <f t="shared" si="5"/>
        <v>207126</v>
      </c>
      <c r="Y20" s="102"/>
      <c r="Z20" s="93">
        <f t="shared" si="6"/>
        <v>2486</v>
      </c>
      <c r="AA20" s="94">
        <f t="shared" si="7"/>
        <v>188296</v>
      </c>
    </row>
    <row r="21" spans="1:27" s="81" customFormat="1" ht="60.75" customHeight="1">
      <c r="A21" s="152"/>
      <c r="B21" s="186">
        <v>7</v>
      </c>
      <c r="C21" s="158" t="s">
        <v>21</v>
      </c>
      <c r="D21" s="151" t="s">
        <v>15</v>
      </c>
      <c r="E21" s="159" t="s">
        <v>23</v>
      </c>
      <c r="F21" s="160"/>
      <c r="G21" s="160">
        <v>1</v>
      </c>
      <c r="H21" s="161">
        <v>8.0399999999999991</v>
      </c>
      <c r="I21" s="99">
        <v>5.51</v>
      </c>
      <c r="J21" s="194"/>
      <c r="K21" s="194">
        <f>I21*1.23</f>
        <v>6.7773000000000003</v>
      </c>
      <c r="L21" s="87"/>
      <c r="M21" s="88">
        <f>(K21*17697)</f>
        <v>119938</v>
      </c>
      <c r="N21" s="89">
        <f t="shared" si="3"/>
        <v>119938</v>
      </c>
      <c r="O21" s="100"/>
      <c r="P21" s="101"/>
      <c r="Q21" s="101"/>
      <c r="R21" s="100"/>
      <c r="S21" s="100"/>
      <c r="T21" s="100">
        <f>17697*S21%</f>
        <v>0</v>
      </c>
      <c r="U21" s="100"/>
      <c r="V21" s="100"/>
      <c r="W21" s="90">
        <f t="shared" si="4"/>
        <v>11994</v>
      </c>
      <c r="X21" s="91">
        <f t="shared" si="5"/>
        <v>131932</v>
      </c>
      <c r="Y21" s="102"/>
      <c r="Z21" s="93">
        <f t="shared" si="6"/>
        <v>1583</v>
      </c>
      <c r="AA21" s="94">
        <f t="shared" si="7"/>
        <v>119938</v>
      </c>
    </row>
    <row r="22" spans="1:27" s="81" customFormat="1" ht="60.75" customHeight="1">
      <c r="A22" s="152"/>
      <c r="B22" s="184">
        <v>8</v>
      </c>
      <c r="C22" s="158" t="s">
        <v>101</v>
      </c>
      <c r="D22" s="151" t="s">
        <v>15</v>
      </c>
      <c r="E22" s="159" t="s">
        <v>18</v>
      </c>
      <c r="F22" s="160">
        <v>2</v>
      </c>
      <c r="G22" s="160">
        <v>1</v>
      </c>
      <c r="H22" s="161">
        <v>24.01</v>
      </c>
      <c r="I22" s="99">
        <v>6.42</v>
      </c>
      <c r="J22" s="194">
        <f>I22*1.75</f>
        <v>11.234999999999999</v>
      </c>
      <c r="K22" s="194"/>
      <c r="L22" s="87"/>
      <c r="M22" s="88">
        <f>(J22*17697)</f>
        <v>198826</v>
      </c>
      <c r="N22" s="89">
        <f t="shared" si="3"/>
        <v>198826</v>
      </c>
      <c r="O22" s="100"/>
      <c r="P22" s="101"/>
      <c r="Q22" s="101"/>
      <c r="R22" s="100"/>
      <c r="S22" s="100"/>
      <c r="T22" s="100">
        <f>17697*S22%</f>
        <v>0</v>
      </c>
      <c r="U22" s="100"/>
      <c r="V22" s="100">
        <f>M22*50%</f>
        <v>99413</v>
      </c>
      <c r="W22" s="90">
        <f t="shared" si="4"/>
        <v>19883</v>
      </c>
      <c r="X22" s="91">
        <f t="shared" si="5"/>
        <v>318122</v>
      </c>
      <c r="Y22" s="102"/>
      <c r="Z22" s="93">
        <f t="shared" si="6"/>
        <v>3817</v>
      </c>
      <c r="AA22" s="94">
        <f t="shared" si="7"/>
        <v>198826</v>
      </c>
    </row>
    <row r="23" spans="1:27" s="81" customFormat="1" ht="60.75" customHeight="1">
      <c r="A23" s="152"/>
      <c r="B23" s="186">
        <v>9</v>
      </c>
      <c r="C23" s="151" t="s">
        <v>26</v>
      </c>
      <c r="D23" s="151" t="s">
        <v>15</v>
      </c>
      <c r="E23" s="159" t="s">
        <v>23</v>
      </c>
      <c r="F23" s="160"/>
      <c r="G23" s="160">
        <v>1</v>
      </c>
      <c r="H23" s="161">
        <v>15.1</v>
      </c>
      <c r="I23" s="99">
        <v>5.82</v>
      </c>
      <c r="J23" s="194"/>
      <c r="K23" s="194">
        <f>I23*1.23</f>
        <v>7.1585999999999999</v>
      </c>
      <c r="L23" s="87"/>
      <c r="M23" s="88">
        <f>(K23*17697)</f>
        <v>126686</v>
      </c>
      <c r="N23" s="89">
        <f t="shared" si="3"/>
        <v>126686</v>
      </c>
      <c r="O23" s="100"/>
      <c r="P23" s="101"/>
      <c r="Q23" s="101"/>
      <c r="R23" s="100"/>
      <c r="S23" s="100"/>
      <c r="T23" s="100">
        <f>17697*S23%</f>
        <v>0</v>
      </c>
      <c r="U23" s="100"/>
      <c r="V23" s="100"/>
      <c r="W23" s="90">
        <f t="shared" si="4"/>
        <v>12669</v>
      </c>
      <c r="X23" s="91">
        <f t="shared" si="5"/>
        <v>139355</v>
      </c>
      <c r="Y23" s="102"/>
      <c r="Z23" s="93">
        <f t="shared" si="6"/>
        <v>1672</v>
      </c>
      <c r="AA23" s="94">
        <f t="shared" si="7"/>
        <v>126686</v>
      </c>
    </row>
    <row r="24" spans="1:27" s="81" customFormat="1" ht="60.75" customHeight="1">
      <c r="A24" s="152"/>
      <c r="B24" s="186">
        <v>10</v>
      </c>
      <c r="C24" s="158" t="s">
        <v>59</v>
      </c>
      <c r="D24" s="151" t="s">
        <v>15</v>
      </c>
      <c r="E24" s="159" t="s">
        <v>25</v>
      </c>
      <c r="F24" s="160"/>
      <c r="G24" s="160">
        <v>1</v>
      </c>
      <c r="H24" s="161">
        <v>0.11</v>
      </c>
      <c r="I24" s="99">
        <v>4.24</v>
      </c>
      <c r="J24" s="194">
        <f t="shared" ref="J24:J26" si="8">I24*1.75</f>
        <v>7.42</v>
      </c>
      <c r="K24" s="194"/>
      <c r="L24" s="87"/>
      <c r="M24" s="88">
        <f t="shared" ref="M24:M26" si="9">(J24*17697)</f>
        <v>131312</v>
      </c>
      <c r="N24" s="89">
        <f t="shared" si="3"/>
        <v>131312</v>
      </c>
      <c r="O24" s="100"/>
      <c r="P24" s="101"/>
      <c r="Q24" s="101"/>
      <c r="R24" s="100"/>
      <c r="S24" s="100"/>
      <c r="T24" s="100">
        <f t="shared" ref="T24:T25" si="10">17697*S24%</f>
        <v>0</v>
      </c>
      <c r="U24" s="100"/>
      <c r="V24" s="100"/>
      <c r="W24" s="90">
        <f t="shared" si="4"/>
        <v>13131</v>
      </c>
      <c r="X24" s="91">
        <f t="shared" si="5"/>
        <v>144443</v>
      </c>
      <c r="Y24" s="102"/>
      <c r="Z24" s="93">
        <f t="shared" si="6"/>
        <v>1733</v>
      </c>
      <c r="AA24" s="94">
        <f t="shared" si="7"/>
        <v>131312</v>
      </c>
    </row>
    <row r="25" spans="1:27" s="81" customFormat="1" ht="60.75" customHeight="1">
      <c r="A25" s="152"/>
      <c r="B25" s="184">
        <v>11</v>
      </c>
      <c r="C25" s="158" t="s">
        <v>96</v>
      </c>
      <c r="D25" s="151" t="s">
        <v>15</v>
      </c>
      <c r="E25" s="159" t="s">
        <v>25</v>
      </c>
      <c r="F25" s="160"/>
      <c r="G25" s="160">
        <v>1</v>
      </c>
      <c r="H25" s="161">
        <v>29.03</v>
      </c>
      <c r="I25" s="99">
        <v>5.31</v>
      </c>
      <c r="J25" s="194">
        <f t="shared" si="8"/>
        <v>9.2925000000000004</v>
      </c>
      <c r="K25" s="194"/>
      <c r="L25" s="87"/>
      <c r="M25" s="88">
        <f t="shared" si="9"/>
        <v>164449</v>
      </c>
      <c r="N25" s="89">
        <f t="shared" si="3"/>
        <v>164449</v>
      </c>
      <c r="O25" s="100"/>
      <c r="P25" s="101"/>
      <c r="Q25" s="101"/>
      <c r="R25" s="100"/>
      <c r="S25" s="100"/>
      <c r="T25" s="100">
        <f t="shared" si="10"/>
        <v>0</v>
      </c>
      <c r="U25" s="100"/>
      <c r="V25" s="100"/>
      <c r="W25" s="90">
        <f t="shared" si="4"/>
        <v>16445</v>
      </c>
      <c r="X25" s="91">
        <f t="shared" si="5"/>
        <v>180894</v>
      </c>
      <c r="Y25" s="102"/>
      <c r="Z25" s="93">
        <f t="shared" si="6"/>
        <v>2171</v>
      </c>
      <c r="AA25" s="94">
        <f t="shared" si="7"/>
        <v>164449</v>
      </c>
    </row>
    <row r="26" spans="1:27" s="81" customFormat="1" ht="60.75" customHeight="1">
      <c r="A26" s="152"/>
      <c r="B26" s="186">
        <v>12</v>
      </c>
      <c r="C26" s="158" t="s">
        <v>97</v>
      </c>
      <c r="D26" s="151" t="s">
        <v>15</v>
      </c>
      <c r="E26" s="159" t="s">
        <v>25</v>
      </c>
      <c r="F26" s="160"/>
      <c r="G26" s="160">
        <v>1</v>
      </c>
      <c r="H26" s="161">
        <v>34.06</v>
      </c>
      <c r="I26" s="99">
        <v>5.31</v>
      </c>
      <c r="J26" s="194">
        <f t="shared" si="8"/>
        <v>9.2925000000000004</v>
      </c>
      <c r="K26" s="194"/>
      <c r="L26" s="87"/>
      <c r="M26" s="88">
        <f t="shared" si="9"/>
        <v>164449</v>
      </c>
      <c r="N26" s="89">
        <f t="shared" si="3"/>
        <v>164449</v>
      </c>
      <c r="O26" s="100"/>
      <c r="P26" s="101"/>
      <c r="Q26" s="101"/>
      <c r="R26" s="100"/>
      <c r="S26" s="100"/>
      <c r="T26" s="100">
        <f>17697*S26%</f>
        <v>0</v>
      </c>
      <c r="U26" s="100"/>
      <c r="V26" s="100"/>
      <c r="W26" s="90">
        <f t="shared" si="4"/>
        <v>16445</v>
      </c>
      <c r="X26" s="91">
        <f t="shared" si="5"/>
        <v>180894</v>
      </c>
      <c r="Y26" s="102"/>
      <c r="Z26" s="93">
        <f t="shared" si="6"/>
        <v>2171</v>
      </c>
      <c r="AA26" s="94">
        <f t="shared" si="7"/>
        <v>164449</v>
      </c>
    </row>
    <row r="27" spans="1:27" s="81" customFormat="1" ht="60.75" customHeight="1">
      <c r="A27" s="152"/>
      <c r="B27" s="186">
        <v>13</v>
      </c>
      <c r="C27" s="158" t="s">
        <v>60</v>
      </c>
      <c r="D27" s="151" t="s">
        <v>22</v>
      </c>
      <c r="E27" s="159" t="s">
        <v>85</v>
      </c>
      <c r="F27" s="160"/>
      <c r="G27" s="160">
        <v>1</v>
      </c>
      <c r="H27" s="161">
        <v>25.02</v>
      </c>
      <c r="I27" s="99">
        <v>5.95</v>
      </c>
      <c r="J27" s="194"/>
      <c r="K27" s="194">
        <f t="shared" ref="K27:K29" si="11">I27*1.23</f>
        <v>7.3185000000000002</v>
      </c>
      <c r="L27" s="87"/>
      <c r="M27" s="88">
        <f t="shared" ref="M27:M29" si="12">(K27*17697)</f>
        <v>129515</v>
      </c>
      <c r="N27" s="89">
        <f t="shared" si="3"/>
        <v>129515</v>
      </c>
      <c r="O27" s="100"/>
      <c r="P27" s="101"/>
      <c r="Q27" s="101"/>
      <c r="R27" s="100"/>
      <c r="S27" s="100"/>
      <c r="T27" s="100">
        <f>17697*S27%</f>
        <v>0</v>
      </c>
      <c r="U27" s="100"/>
      <c r="V27" s="100"/>
      <c r="W27" s="90">
        <f t="shared" si="4"/>
        <v>12952</v>
      </c>
      <c r="X27" s="91">
        <f t="shared" si="5"/>
        <v>142467</v>
      </c>
      <c r="Y27" s="102"/>
      <c r="Z27" s="93">
        <f t="shared" si="6"/>
        <v>1710</v>
      </c>
      <c r="AA27" s="94">
        <f t="shared" si="7"/>
        <v>129515</v>
      </c>
    </row>
    <row r="28" spans="1:27" s="81" customFormat="1" ht="60.75" customHeight="1">
      <c r="A28" s="152"/>
      <c r="B28" s="184">
        <v>14</v>
      </c>
      <c r="C28" s="151" t="s">
        <v>27</v>
      </c>
      <c r="D28" s="151" t="s">
        <v>15</v>
      </c>
      <c r="E28" s="159" t="s">
        <v>28</v>
      </c>
      <c r="F28" s="160"/>
      <c r="G28" s="160">
        <v>1</v>
      </c>
      <c r="H28" s="161">
        <v>3.04</v>
      </c>
      <c r="I28" s="99">
        <v>4.2300000000000004</v>
      </c>
      <c r="J28" s="194"/>
      <c r="K28" s="194">
        <f t="shared" si="11"/>
        <v>5.2028999999999996</v>
      </c>
      <c r="L28" s="87"/>
      <c r="M28" s="88">
        <f t="shared" si="12"/>
        <v>92076</v>
      </c>
      <c r="N28" s="89">
        <f t="shared" si="3"/>
        <v>92076</v>
      </c>
      <c r="O28" s="100"/>
      <c r="P28" s="101"/>
      <c r="Q28" s="101"/>
      <c r="R28" s="100"/>
      <c r="S28" s="100"/>
      <c r="T28" s="100">
        <f t="shared" ref="T28:T72" si="13">17697*S28%</f>
        <v>0</v>
      </c>
      <c r="U28" s="100"/>
      <c r="V28" s="100"/>
      <c r="W28" s="90">
        <f t="shared" si="4"/>
        <v>9208</v>
      </c>
      <c r="X28" s="91">
        <f t="shared" si="5"/>
        <v>101284</v>
      </c>
      <c r="Y28" s="102"/>
      <c r="Z28" s="93">
        <f t="shared" si="6"/>
        <v>1215</v>
      </c>
      <c r="AA28" s="94">
        <f t="shared" si="7"/>
        <v>92076</v>
      </c>
    </row>
    <row r="29" spans="1:27" s="81" customFormat="1" ht="60.75" customHeight="1">
      <c r="A29" s="152"/>
      <c r="B29" s="186">
        <v>15</v>
      </c>
      <c r="C29" s="158" t="s">
        <v>29</v>
      </c>
      <c r="D29" s="151" t="s">
        <v>15</v>
      </c>
      <c r="E29" s="159" t="s">
        <v>28</v>
      </c>
      <c r="F29" s="160"/>
      <c r="G29" s="160">
        <v>1</v>
      </c>
      <c r="H29" s="161">
        <v>2.02</v>
      </c>
      <c r="I29" s="99">
        <v>4.1900000000000004</v>
      </c>
      <c r="J29" s="194"/>
      <c r="K29" s="194">
        <f t="shared" si="11"/>
        <v>5.1536999999999997</v>
      </c>
      <c r="L29" s="87"/>
      <c r="M29" s="88">
        <f t="shared" si="12"/>
        <v>91205</v>
      </c>
      <c r="N29" s="89">
        <f t="shared" si="3"/>
        <v>91205</v>
      </c>
      <c r="O29" s="100"/>
      <c r="P29" s="101"/>
      <c r="Q29" s="101"/>
      <c r="R29" s="100"/>
      <c r="S29" s="100"/>
      <c r="T29" s="100">
        <f t="shared" si="13"/>
        <v>0</v>
      </c>
      <c r="U29" s="100"/>
      <c r="V29" s="100"/>
      <c r="W29" s="90">
        <f t="shared" si="4"/>
        <v>9121</v>
      </c>
      <c r="X29" s="91">
        <f t="shared" si="5"/>
        <v>100326</v>
      </c>
      <c r="Y29" s="102"/>
      <c r="Z29" s="93">
        <f t="shared" si="6"/>
        <v>1204</v>
      </c>
      <c r="AA29" s="94">
        <f t="shared" si="7"/>
        <v>91205</v>
      </c>
    </row>
    <row r="30" spans="1:27" s="81" customFormat="1" ht="60.75" customHeight="1">
      <c r="A30" s="152"/>
      <c r="B30" s="186">
        <v>16</v>
      </c>
      <c r="C30" s="158" t="s">
        <v>30</v>
      </c>
      <c r="D30" s="151" t="s">
        <v>15</v>
      </c>
      <c r="E30" s="171" t="s">
        <v>86</v>
      </c>
      <c r="F30" s="160"/>
      <c r="G30" s="160">
        <v>1</v>
      </c>
      <c r="H30" s="161">
        <v>6.03</v>
      </c>
      <c r="I30" s="99">
        <v>4.75</v>
      </c>
      <c r="J30" s="194">
        <f>I30*1.75</f>
        <v>8.3125</v>
      </c>
      <c r="K30" s="194"/>
      <c r="L30" s="87"/>
      <c r="M30" s="88">
        <f>(J30*17697)</f>
        <v>147106</v>
      </c>
      <c r="N30" s="89">
        <f t="shared" si="3"/>
        <v>147106</v>
      </c>
      <c r="O30" s="100"/>
      <c r="P30" s="101"/>
      <c r="Q30" s="101"/>
      <c r="R30" s="100"/>
      <c r="S30" s="100"/>
      <c r="T30" s="100">
        <f t="shared" si="13"/>
        <v>0</v>
      </c>
      <c r="U30" s="100"/>
      <c r="V30" s="100"/>
      <c r="W30" s="90">
        <f t="shared" si="4"/>
        <v>14711</v>
      </c>
      <c r="X30" s="91">
        <f t="shared" si="5"/>
        <v>161817</v>
      </c>
      <c r="Y30" s="102"/>
      <c r="Z30" s="93">
        <f t="shared" si="6"/>
        <v>1942</v>
      </c>
      <c r="AA30" s="94">
        <f t="shared" si="7"/>
        <v>147106</v>
      </c>
    </row>
    <row r="31" spans="1:27" s="81" customFormat="1" ht="60.75" customHeight="1">
      <c r="A31" s="152"/>
      <c r="B31" s="184">
        <v>17</v>
      </c>
      <c r="C31" s="158" t="s">
        <v>31</v>
      </c>
      <c r="D31" s="151" t="s">
        <v>22</v>
      </c>
      <c r="E31" s="174" t="s">
        <v>34</v>
      </c>
      <c r="F31" s="160"/>
      <c r="G31" s="160">
        <v>1</v>
      </c>
      <c r="H31" s="161">
        <v>5.04</v>
      </c>
      <c r="I31" s="99">
        <v>3.46</v>
      </c>
      <c r="J31" s="194"/>
      <c r="K31" s="194">
        <f>I31*1.23</f>
        <v>4.2557999999999998</v>
      </c>
      <c r="L31" s="87"/>
      <c r="M31" s="88">
        <f>(K31*17697)</f>
        <v>75315</v>
      </c>
      <c r="N31" s="89">
        <f t="shared" si="3"/>
        <v>75315</v>
      </c>
      <c r="O31" s="100"/>
      <c r="P31" s="101"/>
      <c r="Q31" s="101"/>
      <c r="R31" s="100"/>
      <c r="S31" s="100"/>
      <c r="T31" s="100">
        <f t="shared" si="13"/>
        <v>0</v>
      </c>
      <c r="U31" s="100"/>
      <c r="V31" s="100"/>
      <c r="W31" s="90">
        <f t="shared" si="4"/>
        <v>7532</v>
      </c>
      <c r="X31" s="91">
        <f t="shared" si="5"/>
        <v>82847</v>
      </c>
      <c r="Y31" s="102"/>
      <c r="Z31" s="93">
        <f t="shared" si="6"/>
        <v>994</v>
      </c>
      <c r="AA31" s="94">
        <f t="shared" si="7"/>
        <v>75315</v>
      </c>
    </row>
    <row r="32" spans="1:27" s="81" customFormat="1" ht="60.75" customHeight="1">
      <c r="A32" s="152"/>
      <c r="B32" s="186">
        <v>18</v>
      </c>
      <c r="C32" s="158" t="s">
        <v>61</v>
      </c>
      <c r="D32" s="151" t="s">
        <v>15</v>
      </c>
      <c r="E32" s="159" t="s">
        <v>39</v>
      </c>
      <c r="F32" s="160"/>
      <c r="G32" s="160">
        <v>1</v>
      </c>
      <c r="H32" s="161">
        <v>8.5</v>
      </c>
      <c r="I32" s="99">
        <v>3.85</v>
      </c>
      <c r="J32" s="194">
        <f t="shared" ref="J32:J33" si="14">I32*1.75</f>
        <v>6.7374999999999998</v>
      </c>
      <c r="K32" s="194"/>
      <c r="L32" s="87"/>
      <c r="M32" s="88">
        <f>(J32*17697)</f>
        <v>119234</v>
      </c>
      <c r="N32" s="89">
        <f t="shared" si="3"/>
        <v>119234</v>
      </c>
      <c r="O32" s="100"/>
      <c r="P32" s="101"/>
      <c r="Q32" s="101"/>
      <c r="R32" s="100">
        <v>4424</v>
      </c>
      <c r="S32" s="100"/>
      <c r="T32" s="100">
        <f t="shared" si="13"/>
        <v>0</v>
      </c>
      <c r="U32" s="100"/>
      <c r="V32" s="100"/>
      <c r="W32" s="90">
        <f t="shared" si="4"/>
        <v>11923</v>
      </c>
      <c r="X32" s="91">
        <f t="shared" si="5"/>
        <v>135581</v>
      </c>
      <c r="Y32" s="102"/>
      <c r="Z32" s="93">
        <f t="shared" si="6"/>
        <v>1627</v>
      </c>
      <c r="AA32" s="94">
        <f t="shared" si="7"/>
        <v>119234</v>
      </c>
    </row>
    <row r="33" spans="1:27" s="81" customFormat="1" ht="60.75" customHeight="1">
      <c r="A33" s="152"/>
      <c r="B33" s="186">
        <v>19</v>
      </c>
      <c r="C33" s="158" t="s">
        <v>40</v>
      </c>
      <c r="D33" s="151" t="s">
        <v>15</v>
      </c>
      <c r="E33" s="159" t="s">
        <v>39</v>
      </c>
      <c r="F33" s="160"/>
      <c r="G33" s="160">
        <v>1</v>
      </c>
      <c r="H33" s="161">
        <v>3.04</v>
      </c>
      <c r="I33" s="99">
        <v>3.71</v>
      </c>
      <c r="J33" s="194">
        <f t="shared" si="14"/>
        <v>6.4924999999999997</v>
      </c>
      <c r="K33" s="194"/>
      <c r="L33" s="87"/>
      <c r="M33" s="88">
        <f t="shared" ref="M33" si="15">(J33*17697)</f>
        <v>114898</v>
      </c>
      <c r="N33" s="89">
        <f t="shared" si="3"/>
        <v>114898</v>
      </c>
      <c r="O33" s="100"/>
      <c r="P33" s="101"/>
      <c r="Q33" s="153"/>
      <c r="R33" s="153">
        <v>4424</v>
      </c>
      <c r="S33" s="100"/>
      <c r="T33" s="100">
        <f t="shared" si="13"/>
        <v>0</v>
      </c>
      <c r="U33" s="100"/>
      <c r="V33" s="100"/>
      <c r="W33" s="90">
        <f t="shared" si="4"/>
        <v>11490</v>
      </c>
      <c r="X33" s="91">
        <f t="shared" si="5"/>
        <v>130812</v>
      </c>
      <c r="Y33" s="102"/>
      <c r="Z33" s="93">
        <f t="shared" si="6"/>
        <v>1570</v>
      </c>
      <c r="AA33" s="94">
        <f t="shared" si="7"/>
        <v>114898</v>
      </c>
    </row>
    <row r="34" spans="1:27" s="81" customFormat="1" ht="60.75" customHeight="1">
      <c r="A34" s="152"/>
      <c r="B34" s="184">
        <v>20</v>
      </c>
      <c r="C34" s="158" t="s">
        <v>62</v>
      </c>
      <c r="D34" s="151" t="s">
        <v>15</v>
      </c>
      <c r="E34" s="174" t="s">
        <v>28</v>
      </c>
      <c r="F34" s="160"/>
      <c r="G34" s="160">
        <v>1</v>
      </c>
      <c r="H34" s="161">
        <v>8.09</v>
      </c>
      <c r="I34" s="99">
        <v>4.43</v>
      </c>
      <c r="J34" s="194"/>
      <c r="K34" s="194">
        <f t="shared" ref="K34:K35" si="16">I34*1.23</f>
        <v>5.4489000000000001</v>
      </c>
      <c r="L34" s="87"/>
      <c r="M34" s="88">
        <f t="shared" ref="M34:M35" si="17">(K34*17697)</f>
        <v>96429</v>
      </c>
      <c r="N34" s="89">
        <f t="shared" si="3"/>
        <v>96429</v>
      </c>
      <c r="O34" s="100"/>
      <c r="P34" s="101"/>
      <c r="Q34" s="154"/>
      <c r="R34" s="153">
        <v>4424</v>
      </c>
      <c r="S34" s="100"/>
      <c r="T34" s="100">
        <f t="shared" si="13"/>
        <v>0</v>
      </c>
      <c r="U34" s="100"/>
      <c r="V34" s="100"/>
      <c r="W34" s="90">
        <f t="shared" si="4"/>
        <v>9643</v>
      </c>
      <c r="X34" s="91">
        <f t="shared" si="5"/>
        <v>110496</v>
      </c>
      <c r="Y34" s="102"/>
      <c r="Z34" s="93">
        <f t="shared" si="6"/>
        <v>1326</v>
      </c>
      <c r="AA34" s="94">
        <f t="shared" si="7"/>
        <v>96429</v>
      </c>
    </row>
    <row r="35" spans="1:27" s="81" customFormat="1" ht="60.75" customHeight="1">
      <c r="A35" s="152"/>
      <c r="B35" s="186">
        <v>21</v>
      </c>
      <c r="C35" s="158" t="s">
        <v>63</v>
      </c>
      <c r="D35" s="151" t="s">
        <v>33</v>
      </c>
      <c r="E35" s="174" t="s">
        <v>34</v>
      </c>
      <c r="F35" s="160"/>
      <c r="G35" s="160">
        <v>1</v>
      </c>
      <c r="H35" s="161">
        <v>23</v>
      </c>
      <c r="I35" s="99">
        <v>3.65</v>
      </c>
      <c r="J35" s="194"/>
      <c r="K35" s="194">
        <f t="shared" si="16"/>
        <v>4.4894999999999996</v>
      </c>
      <c r="L35" s="87"/>
      <c r="M35" s="88">
        <f t="shared" si="17"/>
        <v>79451</v>
      </c>
      <c r="N35" s="89">
        <f t="shared" si="3"/>
        <v>79451</v>
      </c>
      <c r="O35" s="100"/>
      <c r="P35" s="101"/>
      <c r="Q35" s="154"/>
      <c r="R35" s="153">
        <v>4424</v>
      </c>
      <c r="S35" s="100"/>
      <c r="T35" s="100">
        <f t="shared" si="13"/>
        <v>0</v>
      </c>
      <c r="U35" s="100"/>
      <c r="V35" s="100"/>
      <c r="W35" s="90">
        <f t="shared" si="4"/>
        <v>7945</v>
      </c>
      <c r="X35" s="91">
        <f t="shared" si="5"/>
        <v>91820</v>
      </c>
      <c r="Y35" s="102"/>
      <c r="Z35" s="93">
        <f t="shared" si="6"/>
        <v>1102</v>
      </c>
      <c r="AA35" s="94">
        <f t="shared" si="7"/>
        <v>79451</v>
      </c>
    </row>
    <row r="36" spans="1:27" s="81" customFormat="1" ht="60.75" customHeight="1">
      <c r="A36" s="152"/>
      <c r="B36" s="186">
        <v>22</v>
      </c>
      <c r="C36" s="158" t="s">
        <v>64</v>
      </c>
      <c r="D36" s="151" t="s">
        <v>22</v>
      </c>
      <c r="E36" s="171" t="s">
        <v>41</v>
      </c>
      <c r="F36" s="160"/>
      <c r="G36" s="160">
        <v>1</v>
      </c>
      <c r="H36" s="161">
        <v>10.02</v>
      </c>
      <c r="I36" s="99">
        <v>3.57</v>
      </c>
      <c r="J36" s="194">
        <f>I36*1.75</f>
        <v>6.2474999999999996</v>
      </c>
      <c r="K36" s="194"/>
      <c r="L36" s="87"/>
      <c r="M36" s="88">
        <f t="shared" ref="M36" si="18">(J36*17697)</f>
        <v>110562</v>
      </c>
      <c r="N36" s="89">
        <f t="shared" si="3"/>
        <v>110562</v>
      </c>
      <c r="O36" s="100"/>
      <c r="P36" s="101"/>
      <c r="Q36" s="101"/>
      <c r="R36" s="100"/>
      <c r="S36" s="100"/>
      <c r="T36" s="100">
        <f t="shared" si="13"/>
        <v>0</v>
      </c>
      <c r="U36" s="100"/>
      <c r="V36" s="100"/>
      <c r="W36" s="90">
        <f t="shared" si="4"/>
        <v>11056</v>
      </c>
      <c r="X36" s="91">
        <f t="shared" si="5"/>
        <v>121618</v>
      </c>
      <c r="Y36" s="102"/>
      <c r="Z36" s="93">
        <f t="shared" si="6"/>
        <v>1459</v>
      </c>
      <c r="AA36" s="94">
        <f t="shared" si="7"/>
        <v>110562</v>
      </c>
    </row>
    <row r="37" spans="1:27" s="81" customFormat="1" ht="60.75" customHeight="1">
      <c r="A37" s="152"/>
      <c r="B37" s="184">
        <v>23</v>
      </c>
      <c r="C37" s="158" t="s">
        <v>35</v>
      </c>
      <c r="D37" s="151" t="s">
        <v>15</v>
      </c>
      <c r="E37" s="171" t="s">
        <v>32</v>
      </c>
      <c r="F37" s="160"/>
      <c r="G37" s="160">
        <v>1</v>
      </c>
      <c r="H37" s="161">
        <v>2.08</v>
      </c>
      <c r="I37" s="99">
        <v>3.01</v>
      </c>
      <c r="J37" s="194"/>
      <c r="K37" s="194">
        <f>I37*1.23</f>
        <v>3.7023000000000001</v>
      </c>
      <c r="L37" s="87"/>
      <c r="M37" s="88">
        <f>(K37*17697)</f>
        <v>65520</v>
      </c>
      <c r="N37" s="89">
        <f t="shared" si="3"/>
        <v>65520</v>
      </c>
      <c r="O37" s="100"/>
      <c r="P37" s="101"/>
      <c r="Q37" s="101"/>
      <c r="R37" s="100"/>
      <c r="S37" s="100"/>
      <c r="T37" s="100">
        <f t="shared" si="13"/>
        <v>0</v>
      </c>
      <c r="U37" s="100"/>
      <c r="V37" s="100"/>
      <c r="W37" s="90">
        <f t="shared" si="4"/>
        <v>6552</v>
      </c>
      <c r="X37" s="91">
        <f t="shared" si="5"/>
        <v>72072</v>
      </c>
      <c r="Y37" s="102"/>
      <c r="Z37" s="93">
        <f t="shared" si="6"/>
        <v>865</v>
      </c>
      <c r="AA37" s="94">
        <f t="shared" si="7"/>
        <v>65520</v>
      </c>
    </row>
    <row r="38" spans="1:27" s="81" customFormat="1" ht="60.75" customHeight="1">
      <c r="A38" s="152"/>
      <c r="B38" s="186">
        <v>24</v>
      </c>
      <c r="C38" s="158" t="s">
        <v>36</v>
      </c>
      <c r="D38" s="151" t="s">
        <v>22</v>
      </c>
      <c r="E38" s="171" t="s">
        <v>32</v>
      </c>
      <c r="F38" s="160"/>
      <c r="G38" s="160">
        <v>1</v>
      </c>
      <c r="H38" s="161">
        <v>11.01</v>
      </c>
      <c r="I38" s="99">
        <v>3.16</v>
      </c>
      <c r="J38" s="194"/>
      <c r="K38" s="194">
        <f t="shared" ref="K38:K39" si="19">I38*1.23</f>
        <v>3.8868</v>
      </c>
      <c r="L38" s="87"/>
      <c r="M38" s="88">
        <f t="shared" ref="M38:M39" si="20">(K38*17697)</f>
        <v>68785</v>
      </c>
      <c r="N38" s="89">
        <f t="shared" si="3"/>
        <v>68785</v>
      </c>
      <c r="O38" s="100"/>
      <c r="P38" s="101"/>
      <c r="Q38" s="101"/>
      <c r="R38" s="100"/>
      <c r="S38" s="100"/>
      <c r="T38" s="100">
        <f t="shared" si="13"/>
        <v>0</v>
      </c>
      <c r="U38" s="100"/>
      <c r="V38" s="100"/>
      <c r="W38" s="90">
        <f t="shared" si="4"/>
        <v>6879</v>
      </c>
      <c r="X38" s="91">
        <f t="shared" si="5"/>
        <v>75664</v>
      </c>
      <c r="Y38" s="102"/>
      <c r="Z38" s="93">
        <f t="shared" si="6"/>
        <v>908</v>
      </c>
      <c r="AA38" s="94">
        <f t="shared" si="7"/>
        <v>68785</v>
      </c>
    </row>
    <row r="39" spans="1:27" s="81" customFormat="1" ht="60.75" customHeight="1">
      <c r="A39" s="152"/>
      <c r="B39" s="186">
        <v>25</v>
      </c>
      <c r="C39" s="158" t="s">
        <v>37</v>
      </c>
      <c r="D39" s="151" t="s">
        <v>15</v>
      </c>
      <c r="E39" s="159" t="s">
        <v>28</v>
      </c>
      <c r="F39" s="160"/>
      <c r="G39" s="160">
        <v>1</v>
      </c>
      <c r="H39" s="161">
        <v>10.039999999999999</v>
      </c>
      <c r="I39" s="99">
        <v>4.46</v>
      </c>
      <c r="J39" s="194"/>
      <c r="K39" s="194">
        <f t="shared" si="19"/>
        <v>5.4858000000000002</v>
      </c>
      <c r="L39" s="87"/>
      <c r="M39" s="88">
        <f t="shared" si="20"/>
        <v>97082</v>
      </c>
      <c r="N39" s="89">
        <f t="shared" si="3"/>
        <v>97082</v>
      </c>
      <c r="O39" s="100"/>
      <c r="P39" s="101">
        <f>17697*30%</f>
        <v>5309</v>
      </c>
      <c r="Q39" s="101"/>
      <c r="R39" s="100"/>
      <c r="S39" s="100"/>
      <c r="T39" s="100">
        <f t="shared" si="13"/>
        <v>0</v>
      </c>
      <c r="U39" s="100"/>
      <c r="V39" s="100"/>
      <c r="W39" s="90">
        <f t="shared" si="4"/>
        <v>9708</v>
      </c>
      <c r="X39" s="91">
        <f t="shared" si="5"/>
        <v>112099</v>
      </c>
      <c r="Y39" s="102"/>
      <c r="Z39" s="93">
        <f t="shared" si="6"/>
        <v>1345</v>
      </c>
      <c r="AA39" s="94">
        <f t="shared" si="7"/>
        <v>97082</v>
      </c>
    </row>
    <row r="40" spans="1:27" s="81" customFormat="1" ht="60.75" customHeight="1">
      <c r="A40" s="152"/>
      <c r="B40" s="184">
        <v>26</v>
      </c>
      <c r="C40" s="158" t="s">
        <v>38</v>
      </c>
      <c r="D40" s="151" t="s">
        <v>15</v>
      </c>
      <c r="E40" s="159" t="s">
        <v>82</v>
      </c>
      <c r="F40" s="160"/>
      <c r="G40" s="160">
        <v>1</v>
      </c>
      <c r="H40" s="161">
        <v>13</v>
      </c>
      <c r="I40" s="99">
        <v>4.28</v>
      </c>
      <c r="J40" s="194">
        <f>I40*1.75</f>
        <v>7.49</v>
      </c>
      <c r="K40" s="194"/>
      <c r="L40" s="87"/>
      <c r="M40" s="88">
        <f>(J40*17697)</f>
        <v>132551</v>
      </c>
      <c r="N40" s="89">
        <f t="shared" si="3"/>
        <v>132551</v>
      </c>
      <c r="O40" s="100"/>
      <c r="P40" s="101"/>
      <c r="Q40" s="101"/>
      <c r="R40" s="100"/>
      <c r="S40" s="100"/>
      <c r="T40" s="100">
        <f t="shared" si="13"/>
        <v>0</v>
      </c>
      <c r="U40" s="100"/>
      <c r="V40" s="100"/>
      <c r="W40" s="90">
        <f t="shared" si="4"/>
        <v>13255</v>
      </c>
      <c r="X40" s="91">
        <f t="shared" si="5"/>
        <v>145806</v>
      </c>
      <c r="Y40" s="102"/>
      <c r="Z40" s="93">
        <f t="shared" si="6"/>
        <v>1750</v>
      </c>
      <c r="AA40" s="94">
        <f t="shared" si="7"/>
        <v>132551</v>
      </c>
    </row>
    <row r="41" spans="1:27" s="81" customFormat="1" ht="60.75" customHeight="1">
      <c r="A41" s="152"/>
      <c r="B41" s="186">
        <v>27</v>
      </c>
      <c r="C41" s="158" t="s">
        <v>65</v>
      </c>
      <c r="D41" s="151" t="s">
        <v>15</v>
      </c>
      <c r="E41" s="159" t="s">
        <v>25</v>
      </c>
      <c r="F41" s="160"/>
      <c r="G41" s="160">
        <v>1</v>
      </c>
      <c r="H41" s="161">
        <v>40.1</v>
      </c>
      <c r="I41" s="99">
        <v>5.31</v>
      </c>
      <c r="J41" s="194"/>
      <c r="K41" s="194">
        <f>I41*1.23</f>
        <v>6.5312999999999999</v>
      </c>
      <c r="L41" s="87"/>
      <c r="M41" s="88">
        <f>(K41*17697)</f>
        <v>115584</v>
      </c>
      <c r="N41" s="89">
        <f t="shared" si="3"/>
        <v>115584</v>
      </c>
      <c r="O41" s="100"/>
      <c r="P41" s="101"/>
      <c r="Q41" s="101"/>
      <c r="R41" s="100"/>
      <c r="S41" s="100"/>
      <c r="T41" s="100">
        <f t="shared" si="13"/>
        <v>0</v>
      </c>
      <c r="U41" s="100"/>
      <c r="V41" s="100"/>
      <c r="W41" s="90">
        <f t="shared" si="4"/>
        <v>11558</v>
      </c>
      <c r="X41" s="91">
        <f t="shared" si="5"/>
        <v>127142</v>
      </c>
      <c r="Y41" s="102"/>
      <c r="Z41" s="93">
        <f t="shared" si="6"/>
        <v>1526</v>
      </c>
      <c r="AA41" s="94">
        <f t="shared" si="7"/>
        <v>115584</v>
      </c>
    </row>
    <row r="42" spans="1:27" s="81" customFormat="1" ht="60.75" customHeight="1">
      <c r="A42" s="152"/>
      <c r="B42" s="186">
        <v>28</v>
      </c>
      <c r="C42" s="158" t="s">
        <v>131</v>
      </c>
      <c r="D42" s="151" t="s">
        <v>22</v>
      </c>
      <c r="E42" s="171" t="s">
        <v>41</v>
      </c>
      <c r="F42" s="160"/>
      <c r="G42" s="160">
        <v>1</v>
      </c>
      <c r="H42" s="161">
        <v>0.01</v>
      </c>
      <c r="I42" s="99">
        <v>3.32</v>
      </c>
      <c r="J42" s="194"/>
      <c r="K42" s="194"/>
      <c r="L42" s="194">
        <f>I42*1.93</f>
        <v>6.4076000000000004</v>
      </c>
      <c r="M42" s="88">
        <f>(L42*17697)</f>
        <v>113395</v>
      </c>
      <c r="N42" s="89">
        <f t="shared" si="3"/>
        <v>113395</v>
      </c>
      <c r="O42" s="100"/>
      <c r="P42" s="101"/>
      <c r="Q42" s="101"/>
      <c r="R42" s="100"/>
      <c r="S42" s="100"/>
      <c r="T42" s="100">
        <f t="shared" si="13"/>
        <v>0</v>
      </c>
      <c r="U42" s="100"/>
      <c r="V42" s="100"/>
      <c r="W42" s="90">
        <f t="shared" si="4"/>
        <v>11340</v>
      </c>
      <c r="X42" s="91">
        <f t="shared" si="5"/>
        <v>124735</v>
      </c>
      <c r="Y42" s="102"/>
      <c r="Z42" s="93">
        <f t="shared" si="6"/>
        <v>1497</v>
      </c>
      <c r="AA42" s="94">
        <f t="shared" si="7"/>
        <v>113395</v>
      </c>
    </row>
    <row r="43" spans="1:27" s="81" customFormat="1" ht="60.75" customHeight="1">
      <c r="A43" s="152"/>
      <c r="B43" s="184">
        <v>29</v>
      </c>
      <c r="C43" s="158" t="s">
        <v>67</v>
      </c>
      <c r="D43" s="151" t="s">
        <v>22</v>
      </c>
      <c r="E43" s="159" t="s">
        <v>34</v>
      </c>
      <c r="F43" s="160"/>
      <c r="G43" s="160">
        <v>1</v>
      </c>
      <c r="H43" s="161">
        <v>10</v>
      </c>
      <c r="I43" s="99">
        <v>3.54</v>
      </c>
      <c r="J43" s="194"/>
      <c r="K43" s="194">
        <f t="shared" ref="K43:K60" si="21">I43*1.23</f>
        <v>4.3541999999999996</v>
      </c>
      <c r="L43" s="87"/>
      <c r="M43" s="88">
        <f t="shared" ref="M43:M60" si="22">(K43*17697)</f>
        <v>77056</v>
      </c>
      <c r="N43" s="89">
        <f t="shared" si="3"/>
        <v>77056</v>
      </c>
      <c r="O43" s="100"/>
      <c r="P43" s="101"/>
      <c r="Q43" s="101"/>
      <c r="R43" s="100"/>
      <c r="S43" s="100"/>
      <c r="T43" s="100">
        <f t="shared" si="13"/>
        <v>0</v>
      </c>
      <c r="U43" s="100"/>
      <c r="V43" s="100"/>
      <c r="W43" s="90">
        <f t="shared" si="4"/>
        <v>7706</v>
      </c>
      <c r="X43" s="91">
        <f t="shared" si="5"/>
        <v>84762</v>
      </c>
      <c r="Y43" s="102"/>
      <c r="Z43" s="93">
        <f t="shared" si="6"/>
        <v>1017</v>
      </c>
      <c r="AA43" s="94">
        <f t="shared" si="7"/>
        <v>77056</v>
      </c>
    </row>
    <row r="44" spans="1:27" s="81" customFormat="1" ht="60.75" customHeight="1">
      <c r="A44" s="152"/>
      <c r="B44" s="186">
        <v>30</v>
      </c>
      <c r="C44" s="158" t="s">
        <v>68</v>
      </c>
      <c r="D44" s="151" t="s">
        <v>15</v>
      </c>
      <c r="E44" s="171" t="s">
        <v>32</v>
      </c>
      <c r="F44" s="160"/>
      <c r="G44" s="160">
        <v>0.5</v>
      </c>
      <c r="H44" s="161">
        <v>40.1</v>
      </c>
      <c r="I44" s="99">
        <v>3.29</v>
      </c>
      <c r="J44" s="194"/>
      <c r="K44" s="194">
        <f t="shared" si="21"/>
        <v>4.0467000000000004</v>
      </c>
      <c r="L44" s="87"/>
      <c r="M44" s="88">
        <f>(K44*17697)</f>
        <v>71614</v>
      </c>
      <c r="N44" s="89">
        <f t="shared" si="3"/>
        <v>35807</v>
      </c>
      <c r="O44" s="100"/>
      <c r="P44" s="101"/>
      <c r="Q44" s="101"/>
      <c r="R44" s="100"/>
      <c r="S44" s="100"/>
      <c r="T44" s="100">
        <f t="shared" si="13"/>
        <v>0</v>
      </c>
      <c r="U44" s="100"/>
      <c r="V44" s="100"/>
      <c r="W44" s="90">
        <f t="shared" si="4"/>
        <v>3581</v>
      </c>
      <c r="X44" s="91">
        <f t="shared" si="5"/>
        <v>39388</v>
      </c>
      <c r="Y44" s="102"/>
      <c r="Z44" s="93">
        <f t="shared" si="6"/>
        <v>473</v>
      </c>
      <c r="AA44" s="105"/>
    </row>
    <row r="45" spans="1:27" s="81" customFormat="1" ht="60.75" customHeight="1">
      <c r="A45" s="152"/>
      <c r="B45" s="186">
        <v>31</v>
      </c>
      <c r="C45" s="158" t="s">
        <v>43</v>
      </c>
      <c r="D45" s="151" t="s">
        <v>15</v>
      </c>
      <c r="E45" s="159" t="s">
        <v>28</v>
      </c>
      <c r="F45" s="160"/>
      <c r="G45" s="160">
        <v>1</v>
      </c>
      <c r="H45" s="161">
        <v>2.0499999999999998</v>
      </c>
      <c r="I45" s="99">
        <v>4.1900000000000004</v>
      </c>
      <c r="J45" s="194"/>
      <c r="K45" s="194">
        <f t="shared" si="21"/>
        <v>5.1536999999999997</v>
      </c>
      <c r="L45" s="87"/>
      <c r="M45" s="88">
        <f t="shared" si="22"/>
        <v>91205</v>
      </c>
      <c r="N45" s="89">
        <f t="shared" si="3"/>
        <v>91205</v>
      </c>
      <c r="O45" s="100"/>
      <c r="P45" s="101"/>
      <c r="Q45" s="101"/>
      <c r="R45" s="100"/>
      <c r="S45" s="100"/>
      <c r="T45" s="100">
        <f t="shared" si="13"/>
        <v>0</v>
      </c>
      <c r="U45" s="100"/>
      <c r="V45" s="100"/>
      <c r="W45" s="90">
        <f t="shared" si="4"/>
        <v>9121</v>
      </c>
      <c r="X45" s="91">
        <f t="shared" si="5"/>
        <v>100326</v>
      </c>
      <c r="Y45" s="102"/>
      <c r="Z45" s="93">
        <f t="shared" si="6"/>
        <v>1204</v>
      </c>
      <c r="AA45" s="94">
        <f t="shared" ref="AA45" si="23">M45</f>
        <v>91205</v>
      </c>
    </row>
    <row r="46" spans="1:27" s="81" customFormat="1" ht="60.75" customHeight="1">
      <c r="A46" s="152"/>
      <c r="B46" s="184">
        <v>32</v>
      </c>
      <c r="C46" s="158" t="s">
        <v>87</v>
      </c>
      <c r="D46" s="151" t="s">
        <v>15</v>
      </c>
      <c r="E46" s="171" t="s">
        <v>32</v>
      </c>
      <c r="F46" s="160"/>
      <c r="G46" s="160">
        <v>1</v>
      </c>
      <c r="H46" s="161">
        <v>27.04</v>
      </c>
      <c r="I46" s="99">
        <v>3.29</v>
      </c>
      <c r="J46" s="194"/>
      <c r="K46" s="194">
        <f t="shared" si="21"/>
        <v>4.0467000000000004</v>
      </c>
      <c r="L46" s="87"/>
      <c r="M46" s="88">
        <f t="shared" si="22"/>
        <v>71614</v>
      </c>
      <c r="N46" s="89">
        <f t="shared" si="3"/>
        <v>71614</v>
      </c>
      <c r="O46" s="100"/>
      <c r="P46" s="101"/>
      <c r="Q46" s="101"/>
      <c r="R46" s="100"/>
      <c r="S46" s="100"/>
      <c r="T46" s="100">
        <f t="shared" si="13"/>
        <v>0</v>
      </c>
      <c r="U46" s="100"/>
      <c r="V46" s="100"/>
      <c r="W46" s="90">
        <f t="shared" si="4"/>
        <v>7161</v>
      </c>
      <c r="X46" s="91">
        <f t="shared" si="5"/>
        <v>78775</v>
      </c>
      <c r="Y46" s="102"/>
      <c r="Z46" s="93">
        <f t="shared" si="6"/>
        <v>945</v>
      </c>
      <c r="AA46" s="94">
        <f>M46</f>
        <v>71614</v>
      </c>
    </row>
    <row r="47" spans="1:27" s="81" customFormat="1" ht="60.75" customHeight="1">
      <c r="A47" s="152"/>
      <c r="B47" s="186">
        <v>33</v>
      </c>
      <c r="C47" s="158" t="s">
        <v>87</v>
      </c>
      <c r="D47" s="151" t="s">
        <v>22</v>
      </c>
      <c r="E47" s="171" t="s">
        <v>32</v>
      </c>
      <c r="F47" s="160"/>
      <c r="G47" s="160">
        <v>1</v>
      </c>
      <c r="H47" s="161">
        <v>13.01</v>
      </c>
      <c r="I47" s="99">
        <v>3.19</v>
      </c>
      <c r="J47" s="194"/>
      <c r="K47" s="194">
        <f t="shared" si="21"/>
        <v>3.9237000000000002</v>
      </c>
      <c r="L47" s="87"/>
      <c r="M47" s="88">
        <f t="shared" si="22"/>
        <v>69438</v>
      </c>
      <c r="N47" s="89">
        <f t="shared" si="3"/>
        <v>69438</v>
      </c>
      <c r="O47" s="100"/>
      <c r="P47" s="101"/>
      <c r="Q47" s="101"/>
      <c r="R47" s="100"/>
      <c r="S47" s="100"/>
      <c r="T47" s="100">
        <f t="shared" si="13"/>
        <v>0</v>
      </c>
      <c r="U47" s="100"/>
      <c r="V47" s="100"/>
      <c r="W47" s="90">
        <f t="shared" si="4"/>
        <v>6944</v>
      </c>
      <c r="X47" s="91">
        <f t="shared" si="5"/>
        <v>76382</v>
      </c>
      <c r="Y47" s="102"/>
      <c r="Z47" s="93">
        <f t="shared" si="6"/>
        <v>917</v>
      </c>
      <c r="AA47" s="94">
        <f>M47</f>
        <v>69438</v>
      </c>
    </row>
    <row r="48" spans="1:27" s="81" customFormat="1" ht="60.75" customHeight="1">
      <c r="A48" s="152"/>
      <c r="B48" s="186">
        <v>34</v>
      </c>
      <c r="C48" s="158" t="s">
        <v>42</v>
      </c>
      <c r="D48" s="151" t="s">
        <v>22</v>
      </c>
      <c r="E48" s="159" t="s">
        <v>41</v>
      </c>
      <c r="F48" s="160"/>
      <c r="G48" s="160">
        <v>0.5</v>
      </c>
      <c r="H48" s="161">
        <v>6.04</v>
      </c>
      <c r="I48" s="99">
        <v>3.49</v>
      </c>
      <c r="J48" s="194"/>
      <c r="K48" s="194">
        <f t="shared" si="21"/>
        <v>4.2927</v>
      </c>
      <c r="L48" s="87"/>
      <c r="M48" s="88">
        <f t="shared" si="22"/>
        <v>75968</v>
      </c>
      <c r="N48" s="89">
        <f t="shared" si="3"/>
        <v>37984</v>
      </c>
      <c r="O48" s="100"/>
      <c r="P48" s="101"/>
      <c r="Q48" s="101"/>
      <c r="R48" s="100">
        <v>4424</v>
      </c>
      <c r="S48" s="100"/>
      <c r="T48" s="100">
        <f t="shared" si="13"/>
        <v>0</v>
      </c>
      <c r="U48" s="100"/>
      <c r="V48" s="100"/>
      <c r="W48" s="90">
        <f t="shared" si="4"/>
        <v>3798</v>
      </c>
      <c r="X48" s="91">
        <f t="shared" si="5"/>
        <v>46206</v>
      </c>
      <c r="Y48" s="102"/>
      <c r="Z48" s="93">
        <f t="shared" si="6"/>
        <v>554</v>
      </c>
      <c r="AA48" s="105"/>
    </row>
    <row r="49" spans="1:27" s="81" customFormat="1" ht="60.75" customHeight="1">
      <c r="A49" s="152"/>
      <c r="B49" s="184">
        <v>35</v>
      </c>
      <c r="C49" s="158" t="s">
        <v>42</v>
      </c>
      <c r="D49" s="151" t="s">
        <v>15</v>
      </c>
      <c r="E49" s="159" t="s">
        <v>39</v>
      </c>
      <c r="F49" s="160"/>
      <c r="G49" s="160">
        <v>1</v>
      </c>
      <c r="H49" s="161">
        <v>7</v>
      </c>
      <c r="I49" s="99">
        <v>3.85</v>
      </c>
      <c r="J49" s="194"/>
      <c r="K49" s="194">
        <f t="shared" si="21"/>
        <v>4.7355</v>
      </c>
      <c r="L49" s="87"/>
      <c r="M49" s="88">
        <f t="shared" si="22"/>
        <v>83804</v>
      </c>
      <c r="N49" s="89">
        <f t="shared" si="3"/>
        <v>83804</v>
      </c>
      <c r="O49" s="100"/>
      <c r="P49" s="101"/>
      <c r="Q49" s="101"/>
      <c r="R49" s="153">
        <v>4424</v>
      </c>
      <c r="S49" s="100"/>
      <c r="T49" s="100">
        <f t="shared" si="13"/>
        <v>0</v>
      </c>
      <c r="U49" s="100"/>
      <c r="V49" s="100"/>
      <c r="W49" s="90">
        <f t="shared" si="4"/>
        <v>8380</v>
      </c>
      <c r="X49" s="91">
        <f t="shared" si="5"/>
        <v>96608</v>
      </c>
      <c r="Y49" s="102"/>
      <c r="Z49" s="93">
        <f t="shared" si="6"/>
        <v>1159</v>
      </c>
      <c r="AA49" s="105">
        <f>M49</f>
        <v>83804</v>
      </c>
    </row>
    <row r="50" spans="1:27" s="81" customFormat="1" ht="60.75" customHeight="1">
      <c r="A50" s="152"/>
      <c r="B50" s="186">
        <v>36</v>
      </c>
      <c r="C50" s="158" t="s">
        <v>42</v>
      </c>
      <c r="D50" s="151" t="s">
        <v>15</v>
      </c>
      <c r="E50" s="159" t="s">
        <v>39</v>
      </c>
      <c r="F50" s="160"/>
      <c r="G50" s="160">
        <v>0.5</v>
      </c>
      <c r="H50" s="161">
        <v>4.09</v>
      </c>
      <c r="I50" s="99">
        <v>3.71</v>
      </c>
      <c r="J50" s="194"/>
      <c r="K50" s="194">
        <f t="shared" si="21"/>
        <v>4.5632999999999999</v>
      </c>
      <c r="L50" s="87"/>
      <c r="M50" s="88">
        <f t="shared" si="22"/>
        <v>80757</v>
      </c>
      <c r="N50" s="89">
        <f t="shared" si="3"/>
        <v>40379</v>
      </c>
      <c r="O50" s="100"/>
      <c r="P50" s="101"/>
      <c r="Q50" s="101"/>
      <c r="R50" s="100"/>
      <c r="S50" s="100"/>
      <c r="T50" s="100">
        <f t="shared" si="13"/>
        <v>0</v>
      </c>
      <c r="U50" s="100"/>
      <c r="V50" s="100"/>
      <c r="W50" s="90">
        <f t="shared" si="4"/>
        <v>4038</v>
      </c>
      <c r="X50" s="91">
        <f t="shared" si="5"/>
        <v>44417</v>
      </c>
      <c r="Y50" s="102"/>
      <c r="Z50" s="93">
        <f t="shared" si="6"/>
        <v>533</v>
      </c>
      <c r="AA50" s="105"/>
    </row>
    <row r="51" spans="1:27" s="81" customFormat="1" ht="60.75" customHeight="1">
      <c r="A51" s="152"/>
      <c r="B51" s="186">
        <v>37</v>
      </c>
      <c r="C51" s="158" t="s">
        <v>42</v>
      </c>
      <c r="D51" s="151" t="s">
        <v>22</v>
      </c>
      <c r="E51" s="159" t="s">
        <v>41</v>
      </c>
      <c r="F51" s="160"/>
      <c r="G51" s="160">
        <v>0.5</v>
      </c>
      <c r="H51" s="161">
        <v>4.07</v>
      </c>
      <c r="I51" s="99">
        <v>3.45</v>
      </c>
      <c r="J51" s="194"/>
      <c r="K51" s="194">
        <f t="shared" si="21"/>
        <v>4.2435</v>
      </c>
      <c r="L51" s="87"/>
      <c r="M51" s="88">
        <f t="shared" si="22"/>
        <v>75097</v>
      </c>
      <c r="N51" s="89">
        <f t="shared" si="3"/>
        <v>37549</v>
      </c>
      <c r="O51" s="100"/>
      <c r="P51" s="101"/>
      <c r="Q51" s="101"/>
      <c r="R51" s="100"/>
      <c r="S51" s="100"/>
      <c r="T51" s="100">
        <f t="shared" si="13"/>
        <v>0</v>
      </c>
      <c r="U51" s="100"/>
      <c r="V51" s="100"/>
      <c r="W51" s="90">
        <f t="shared" si="4"/>
        <v>3755</v>
      </c>
      <c r="X51" s="91">
        <f t="shared" si="5"/>
        <v>41304</v>
      </c>
      <c r="Y51" s="102"/>
      <c r="Z51" s="93">
        <f t="shared" si="6"/>
        <v>496</v>
      </c>
      <c r="AA51" s="105"/>
    </row>
    <row r="52" spans="1:27" s="81" customFormat="1" ht="60.75" customHeight="1">
      <c r="A52" s="152"/>
      <c r="B52" s="184">
        <v>38</v>
      </c>
      <c r="C52" s="158" t="s">
        <v>42</v>
      </c>
      <c r="D52" s="151" t="s">
        <v>22</v>
      </c>
      <c r="E52" s="159" t="s">
        <v>41</v>
      </c>
      <c r="F52" s="160"/>
      <c r="G52" s="160">
        <v>0.5</v>
      </c>
      <c r="H52" s="161">
        <v>0.04</v>
      </c>
      <c r="I52" s="99">
        <v>3.32</v>
      </c>
      <c r="J52" s="194"/>
      <c r="K52" s="194">
        <f t="shared" si="21"/>
        <v>4.0835999999999997</v>
      </c>
      <c r="L52" s="87"/>
      <c r="M52" s="88">
        <f t="shared" si="22"/>
        <v>72267</v>
      </c>
      <c r="N52" s="89">
        <f t="shared" si="3"/>
        <v>36134</v>
      </c>
      <c r="O52" s="100"/>
      <c r="P52" s="101"/>
      <c r="Q52" s="101"/>
      <c r="R52" s="100"/>
      <c r="S52" s="100"/>
      <c r="T52" s="100">
        <f t="shared" si="13"/>
        <v>0</v>
      </c>
      <c r="U52" s="100"/>
      <c r="V52" s="100"/>
      <c r="W52" s="90">
        <f t="shared" si="4"/>
        <v>3613</v>
      </c>
      <c r="X52" s="91">
        <f t="shared" si="5"/>
        <v>39747</v>
      </c>
      <c r="Y52" s="102"/>
      <c r="Z52" s="93">
        <f t="shared" si="6"/>
        <v>477</v>
      </c>
      <c r="AA52" s="105"/>
    </row>
    <row r="53" spans="1:27" s="81" customFormat="1" ht="60.75" customHeight="1">
      <c r="A53" s="152"/>
      <c r="B53" s="186">
        <v>39</v>
      </c>
      <c r="C53" s="158" t="s">
        <v>42</v>
      </c>
      <c r="D53" s="151" t="s">
        <v>15</v>
      </c>
      <c r="E53" s="159" t="s">
        <v>39</v>
      </c>
      <c r="F53" s="160"/>
      <c r="G53" s="160">
        <v>1.25</v>
      </c>
      <c r="H53" s="161">
        <v>6.02</v>
      </c>
      <c r="I53" s="99">
        <v>3.78</v>
      </c>
      <c r="J53" s="194"/>
      <c r="K53" s="194">
        <f t="shared" si="21"/>
        <v>4.6494</v>
      </c>
      <c r="L53" s="87"/>
      <c r="M53" s="88">
        <f t="shared" si="22"/>
        <v>82280</v>
      </c>
      <c r="N53" s="89">
        <f t="shared" si="3"/>
        <v>102850</v>
      </c>
      <c r="O53" s="100"/>
      <c r="P53" s="101"/>
      <c r="Q53" s="100"/>
      <c r="R53" s="153">
        <v>4424</v>
      </c>
      <c r="S53" s="100"/>
      <c r="T53" s="100">
        <f t="shared" si="13"/>
        <v>0</v>
      </c>
      <c r="U53" s="100"/>
      <c r="V53" s="100"/>
      <c r="W53" s="90">
        <f t="shared" si="4"/>
        <v>10285</v>
      </c>
      <c r="X53" s="91">
        <f t="shared" si="5"/>
        <v>117559</v>
      </c>
      <c r="Y53" s="102"/>
      <c r="Z53" s="93">
        <f t="shared" si="6"/>
        <v>1411</v>
      </c>
      <c r="AA53" s="105">
        <f t="shared" ref="AA53" si="24">M53</f>
        <v>82280</v>
      </c>
    </row>
    <row r="54" spans="1:27" s="81" customFormat="1" ht="60.75" customHeight="1">
      <c r="A54" s="152"/>
      <c r="B54" s="186">
        <v>40</v>
      </c>
      <c r="C54" s="158" t="s">
        <v>42</v>
      </c>
      <c r="D54" s="151" t="s">
        <v>15</v>
      </c>
      <c r="E54" s="159" t="s">
        <v>39</v>
      </c>
      <c r="F54" s="160"/>
      <c r="G54" s="160">
        <v>0.5</v>
      </c>
      <c r="H54" s="161">
        <v>3.04</v>
      </c>
      <c r="I54" s="99">
        <v>3.71</v>
      </c>
      <c r="J54" s="194"/>
      <c r="K54" s="194">
        <f t="shared" ref="K54" si="25">I54*1.23</f>
        <v>4.5632999999999999</v>
      </c>
      <c r="L54" s="87"/>
      <c r="M54" s="88">
        <f t="shared" ref="M54" si="26">(K54*17697)</f>
        <v>80757</v>
      </c>
      <c r="N54" s="89">
        <f t="shared" ref="N54" si="27">M54*G54</f>
        <v>40379</v>
      </c>
      <c r="O54" s="100"/>
      <c r="P54" s="101"/>
      <c r="Q54" s="100"/>
      <c r="R54" s="153"/>
      <c r="S54" s="100"/>
      <c r="T54" s="100">
        <f t="shared" ref="T54" si="28">17697*S54%</f>
        <v>0</v>
      </c>
      <c r="U54" s="100"/>
      <c r="V54" s="100"/>
      <c r="W54" s="90">
        <f t="shared" ref="W54" si="29">(N54)*10%</f>
        <v>4038</v>
      </c>
      <c r="X54" s="91">
        <f t="shared" ref="X54" si="30">N54+O54+P54+R54+T54+U54+V54+Q54+W54</f>
        <v>44417</v>
      </c>
      <c r="Y54" s="102"/>
      <c r="Z54" s="93">
        <f t="shared" ref="Z54" si="31">ROUND(((X54*12)+Y54)/1000,0)</f>
        <v>533</v>
      </c>
      <c r="AA54" s="105"/>
    </row>
    <row r="55" spans="1:27" s="81" customFormat="1" ht="60.75" customHeight="1">
      <c r="A55" s="152"/>
      <c r="B55" s="184">
        <v>41</v>
      </c>
      <c r="C55" s="158" t="s">
        <v>42</v>
      </c>
      <c r="D55" s="151" t="s">
        <v>15</v>
      </c>
      <c r="E55" s="159" t="s">
        <v>39</v>
      </c>
      <c r="F55" s="160"/>
      <c r="G55" s="160">
        <v>0.5</v>
      </c>
      <c r="H55" s="161">
        <v>34.1</v>
      </c>
      <c r="I55" s="99">
        <v>4.1900000000000004</v>
      </c>
      <c r="J55" s="194"/>
      <c r="K55" s="194">
        <f t="shared" si="21"/>
        <v>5.1536999999999997</v>
      </c>
      <c r="L55" s="87"/>
      <c r="M55" s="88">
        <f t="shared" si="22"/>
        <v>91205</v>
      </c>
      <c r="N55" s="89">
        <f t="shared" ref="N55" si="32">M55*G55</f>
        <v>45603</v>
      </c>
      <c r="O55" s="100"/>
      <c r="P55" s="101"/>
      <c r="Q55" s="100"/>
      <c r="R55" s="153"/>
      <c r="S55" s="100"/>
      <c r="T55" s="100">
        <f t="shared" ref="T55" si="33">17697*S55%</f>
        <v>0</v>
      </c>
      <c r="U55" s="100"/>
      <c r="V55" s="100"/>
      <c r="W55" s="90">
        <f t="shared" ref="W55" si="34">(N55)*10%</f>
        <v>4560</v>
      </c>
      <c r="X55" s="91">
        <f t="shared" ref="X55" si="35">N55+O55+P55+R55+T55+U55+V55+Q55+W55</f>
        <v>50163</v>
      </c>
      <c r="Y55" s="102"/>
      <c r="Z55" s="93">
        <f t="shared" ref="Z55" si="36">ROUND(((X55*12)+Y55)/1000,0)</f>
        <v>602</v>
      </c>
      <c r="AA55" s="105"/>
    </row>
    <row r="56" spans="1:27" s="81" customFormat="1" ht="60.75" customHeight="1">
      <c r="A56" s="152"/>
      <c r="B56" s="186">
        <v>42</v>
      </c>
      <c r="C56" s="158" t="s">
        <v>42</v>
      </c>
      <c r="D56" s="151" t="s">
        <v>15</v>
      </c>
      <c r="E56" s="159" t="s">
        <v>39</v>
      </c>
      <c r="F56" s="160"/>
      <c r="G56" s="160">
        <v>0.25</v>
      </c>
      <c r="H56" s="161">
        <v>0.4</v>
      </c>
      <c r="I56" s="99">
        <v>3.52</v>
      </c>
      <c r="J56" s="194"/>
      <c r="K56" s="194">
        <f t="shared" si="21"/>
        <v>4.3296000000000001</v>
      </c>
      <c r="L56" s="87"/>
      <c r="M56" s="88">
        <f t="shared" si="22"/>
        <v>76621</v>
      </c>
      <c r="N56" s="89">
        <f t="shared" si="3"/>
        <v>19155</v>
      </c>
      <c r="O56" s="100"/>
      <c r="P56" s="101"/>
      <c r="Q56" s="101"/>
      <c r="R56" s="100"/>
      <c r="S56" s="100"/>
      <c r="T56" s="100">
        <f t="shared" si="13"/>
        <v>0</v>
      </c>
      <c r="U56" s="100"/>
      <c r="V56" s="100"/>
      <c r="W56" s="90">
        <f t="shared" si="4"/>
        <v>1916</v>
      </c>
      <c r="X56" s="91">
        <f t="shared" si="5"/>
        <v>21071</v>
      </c>
      <c r="Y56" s="102"/>
      <c r="Z56" s="93">
        <f t="shared" si="6"/>
        <v>253</v>
      </c>
      <c r="AA56" s="105"/>
    </row>
    <row r="57" spans="1:27" s="81" customFormat="1" ht="60.75" customHeight="1">
      <c r="A57" s="152"/>
      <c r="B57" s="186">
        <v>43</v>
      </c>
      <c r="C57" s="158" t="s">
        <v>42</v>
      </c>
      <c r="D57" s="151" t="s">
        <v>22</v>
      </c>
      <c r="E57" s="159" t="s">
        <v>41</v>
      </c>
      <c r="F57" s="160"/>
      <c r="G57" s="160">
        <v>0.5</v>
      </c>
      <c r="H57" s="161">
        <v>1.03</v>
      </c>
      <c r="I57" s="99">
        <v>3.36</v>
      </c>
      <c r="J57" s="194"/>
      <c r="K57" s="194">
        <f t="shared" si="21"/>
        <v>4.1327999999999996</v>
      </c>
      <c r="L57" s="87"/>
      <c r="M57" s="88">
        <f t="shared" si="22"/>
        <v>73138</v>
      </c>
      <c r="N57" s="89">
        <f t="shared" si="3"/>
        <v>36569</v>
      </c>
      <c r="O57" s="100"/>
      <c r="P57" s="101"/>
      <c r="Q57" s="101"/>
      <c r="R57" s="100"/>
      <c r="S57" s="100"/>
      <c r="T57" s="100">
        <f t="shared" si="13"/>
        <v>0</v>
      </c>
      <c r="U57" s="100"/>
      <c r="V57" s="100"/>
      <c r="W57" s="90">
        <f t="shared" si="4"/>
        <v>3657</v>
      </c>
      <c r="X57" s="91">
        <f t="shared" si="5"/>
        <v>40226</v>
      </c>
      <c r="Y57" s="102"/>
      <c r="Z57" s="93">
        <f t="shared" si="6"/>
        <v>483</v>
      </c>
      <c r="AA57" s="105"/>
    </row>
    <row r="58" spans="1:27" s="81" customFormat="1" ht="60.75" customHeight="1">
      <c r="A58" s="152"/>
      <c r="B58" s="184">
        <v>44</v>
      </c>
      <c r="C58" s="158" t="s">
        <v>44</v>
      </c>
      <c r="D58" s="151" t="s">
        <v>22</v>
      </c>
      <c r="E58" s="159" t="s">
        <v>34</v>
      </c>
      <c r="F58" s="160"/>
      <c r="G58" s="160">
        <v>0.5</v>
      </c>
      <c r="H58" s="161">
        <v>1.07</v>
      </c>
      <c r="I58" s="99">
        <v>3.35</v>
      </c>
      <c r="J58" s="194"/>
      <c r="K58" s="194">
        <f t="shared" si="21"/>
        <v>4.1204999999999998</v>
      </c>
      <c r="L58" s="87"/>
      <c r="M58" s="88">
        <f t="shared" si="22"/>
        <v>72920</v>
      </c>
      <c r="N58" s="89">
        <f t="shared" si="3"/>
        <v>36460</v>
      </c>
      <c r="O58" s="100"/>
      <c r="P58" s="101"/>
      <c r="Q58" s="101"/>
      <c r="R58" s="100"/>
      <c r="S58" s="100"/>
      <c r="T58" s="100">
        <f t="shared" si="13"/>
        <v>0</v>
      </c>
      <c r="U58" s="100"/>
      <c r="V58" s="100"/>
      <c r="W58" s="90">
        <f t="shared" si="4"/>
        <v>3646</v>
      </c>
      <c r="X58" s="91">
        <f t="shared" si="5"/>
        <v>40106</v>
      </c>
      <c r="Y58" s="102"/>
      <c r="Z58" s="93">
        <f t="shared" si="6"/>
        <v>481</v>
      </c>
      <c r="AA58" s="105"/>
    </row>
    <row r="59" spans="1:27" s="81" customFormat="1" ht="60.75" customHeight="1">
      <c r="A59" s="152"/>
      <c r="B59" s="186">
        <v>45</v>
      </c>
      <c r="C59" s="158" t="s">
        <v>44</v>
      </c>
      <c r="D59" s="151" t="s">
        <v>15</v>
      </c>
      <c r="E59" s="159" t="s">
        <v>28</v>
      </c>
      <c r="F59" s="160"/>
      <c r="G59" s="160">
        <v>0.5</v>
      </c>
      <c r="H59" s="161">
        <v>26.1</v>
      </c>
      <c r="I59" s="99">
        <v>4.83</v>
      </c>
      <c r="J59" s="194"/>
      <c r="K59" s="194">
        <f t="shared" si="21"/>
        <v>5.9409000000000001</v>
      </c>
      <c r="L59" s="87"/>
      <c r="M59" s="88">
        <f t="shared" si="22"/>
        <v>105136</v>
      </c>
      <c r="N59" s="89">
        <f t="shared" si="3"/>
        <v>52568</v>
      </c>
      <c r="O59" s="100"/>
      <c r="P59" s="101"/>
      <c r="Q59" s="101"/>
      <c r="R59" s="100"/>
      <c r="S59" s="100"/>
      <c r="T59" s="100">
        <f t="shared" si="13"/>
        <v>0</v>
      </c>
      <c r="U59" s="100"/>
      <c r="V59" s="100"/>
      <c r="W59" s="90">
        <f t="shared" si="4"/>
        <v>5257</v>
      </c>
      <c r="X59" s="91">
        <f t="shared" si="5"/>
        <v>57825</v>
      </c>
      <c r="Y59" s="102"/>
      <c r="Z59" s="93">
        <f t="shared" si="6"/>
        <v>694</v>
      </c>
      <c r="AA59" s="105"/>
    </row>
    <row r="60" spans="1:27" s="81" customFormat="1" ht="60.75" customHeight="1">
      <c r="A60" s="152"/>
      <c r="B60" s="186">
        <v>46</v>
      </c>
      <c r="C60" s="158" t="s">
        <v>110</v>
      </c>
      <c r="D60" s="151" t="s">
        <v>15</v>
      </c>
      <c r="E60" s="159" t="s">
        <v>25</v>
      </c>
      <c r="F60" s="160"/>
      <c r="G60" s="160">
        <v>1</v>
      </c>
      <c r="H60" s="161">
        <v>17.04</v>
      </c>
      <c r="I60" s="99">
        <v>5.09</v>
      </c>
      <c r="J60" s="194"/>
      <c r="K60" s="194">
        <f t="shared" si="21"/>
        <v>6.2606999999999999</v>
      </c>
      <c r="L60" s="87"/>
      <c r="M60" s="88">
        <f t="shared" si="22"/>
        <v>110796</v>
      </c>
      <c r="N60" s="89">
        <f t="shared" si="3"/>
        <v>110796</v>
      </c>
      <c r="O60" s="100"/>
      <c r="P60" s="101"/>
      <c r="Q60" s="101"/>
      <c r="R60" s="100"/>
      <c r="S60" s="100"/>
      <c r="T60" s="100">
        <f t="shared" si="13"/>
        <v>0</v>
      </c>
      <c r="U60" s="100"/>
      <c r="V60" s="100"/>
      <c r="W60" s="90">
        <f t="shared" si="4"/>
        <v>11080</v>
      </c>
      <c r="X60" s="91">
        <f t="shared" si="5"/>
        <v>121876</v>
      </c>
      <c r="Y60" s="102"/>
      <c r="Z60" s="93">
        <f t="shared" si="6"/>
        <v>1463</v>
      </c>
      <c r="AA60" s="105">
        <f t="shared" ref="AA60" si="37">M60</f>
        <v>110796</v>
      </c>
    </row>
    <row r="61" spans="1:27" s="152" customFormat="1" ht="60.75" customHeight="1">
      <c r="B61" s="184">
        <v>47</v>
      </c>
      <c r="C61" s="158" t="s">
        <v>45</v>
      </c>
      <c r="D61" s="151" t="s">
        <v>15</v>
      </c>
      <c r="E61" s="159" t="s">
        <v>81</v>
      </c>
      <c r="F61" s="160"/>
      <c r="G61" s="160">
        <v>1.5</v>
      </c>
      <c r="H61" s="161">
        <v>10.06</v>
      </c>
      <c r="I61" s="162">
        <v>4.38</v>
      </c>
      <c r="J61" s="194">
        <f t="shared" ref="J61:J81" si="38">I61*1.75</f>
        <v>7.665</v>
      </c>
      <c r="K61" s="202"/>
      <c r="L61" s="163"/>
      <c r="M61" s="164">
        <f t="shared" ref="M61:M81" si="39">(J61*17697)</f>
        <v>135648</v>
      </c>
      <c r="N61" s="165">
        <f t="shared" si="3"/>
        <v>203472</v>
      </c>
      <c r="O61" s="153"/>
      <c r="P61" s="154"/>
      <c r="Q61" s="154"/>
      <c r="R61" s="153">
        <v>4424</v>
      </c>
      <c r="S61" s="153"/>
      <c r="T61" s="153">
        <f t="shared" si="13"/>
        <v>0</v>
      </c>
      <c r="U61" s="153">
        <f>17697*G61</f>
        <v>26546</v>
      </c>
      <c r="V61" s="153"/>
      <c r="W61" s="166">
        <f t="shared" si="4"/>
        <v>20347</v>
      </c>
      <c r="X61" s="167">
        <f t="shared" si="5"/>
        <v>254789</v>
      </c>
      <c r="Y61" s="168"/>
      <c r="Z61" s="169">
        <f t="shared" si="6"/>
        <v>3057</v>
      </c>
      <c r="AA61" s="170">
        <f>M61</f>
        <v>135648</v>
      </c>
    </row>
    <row r="62" spans="1:27" s="152" customFormat="1" ht="60.75" customHeight="1">
      <c r="B62" s="186">
        <v>48</v>
      </c>
      <c r="C62" s="158" t="s">
        <v>45</v>
      </c>
      <c r="D62" s="151" t="s">
        <v>15</v>
      </c>
      <c r="E62" s="159" t="s">
        <v>80</v>
      </c>
      <c r="F62" s="160">
        <v>1</v>
      </c>
      <c r="G62" s="160">
        <v>1.5</v>
      </c>
      <c r="H62" s="161">
        <v>21.07</v>
      </c>
      <c r="I62" s="162">
        <v>5.12</v>
      </c>
      <c r="J62" s="194">
        <f t="shared" si="38"/>
        <v>8.9600000000000009</v>
      </c>
      <c r="K62" s="202"/>
      <c r="L62" s="163"/>
      <c r="M62" s="164">
        <f t="shared" si="39"/>
        <v>158565</v>
      </c>
      <c r="N62" s="165">
        <f t="shared" si="3"/>
        <v>237848</v>
      </c>
      <c r="O62" s="153"/>
      <c r="P62" s="154"/>
      <c r="Q62" s="154"/>
      <c r="R62" s="153"/>
      <c r="S62" s="153"/>
      <c r="T62" s="153">
        <f t="shared" si="13"/>
        <v>0</v>
      </c>
      <c r="U62" s="153">
        <f t="shared" ref="U62:U81" si="40">17697*G62</f>
        <v>26546</v>
      </c>
      <c r="V62" s="153"/>
      <c r="W62" s="166">
        <f t="shared" si="4"/>
        <v>23785</v>
      </c>
      <c r="X62" s="167">
        <f t="shared" si="5"/>
        <v>288179</v>
      </c>
      <c r="Y62" s="168"/>
      <c r="Z62" s="169">
        <f t="shared" si="6"/>
        <v>3458</v>
      </c>
      <c r="AA62" s="170">
        <f t="shared" ref="AA62:AA76" si="41">M62</f>
        <v>158565</v>
      </c>
    </row>
    <row r="63" spans="1:27" s="152" customFormat="1" ht="60.75" customHeight="1">
      <c r="B63" s="186">
        <v>49</v>
      </c>
      <c r="C63" s="158" t="s">
        <v>45</v>
      </c>
      <c r="D63" s="151" t="s">
        <v>22</v>
      </c>
      <c r="E63" s="159" t="s">
        <v>41</v>
      </c>
      <c r="F63" s="160"/>
      <c r="G63" s="160">
        <v>1</v>
      </c>
      <c r="H63" s="161">
        <v>1.03</v>
      </c>
      <c r="I63" s="162">
        <v>3.36</v>
      </c>
      <c r="J63" s="194">
        <f t="shared" si="38"/>
        <v>5.88</v>
      </c>
      <c r="K63" s="202"/>
      <c r="L63" s="163"/>
      <c r="M63" s="164">
        <f t="shared" si="39"/>
        <v>104058</v>
      </c>
      <c r="N63" s="165">
        <f t="shared" si="3"/>
        <v>104058</v>
      </c>
      <c r="O63" s="153"/>
      <c r="P63" s="154"/>
      <c r="Q63" s="154"/>
      <c r="R63" s="153">
        <v>4424</v>
      </c>
      <c r="S63" s="153"/>
      <c r="T63" s="153">
        <f t="shared" si="13"/>
        <v>0</v>
      </c>
      <c r="U63" s="153">
        <f t="shared" si="40"/>
        <v>17697</v>
      </c>
      <c r="V63" s="153"/>
      <c r="W63" s="166">
        <f t="shared" si="4"/>
        <v>10406</v>
      </c>
      <c r="X63" s="167">
        <f t="shared" si="5"/>
        <v>136585</v>
      </c>
      <c r="Y63" s="168"/>
      <c r="Z63" s="169">
        <f t="shared" si="6"/>
        <v>1639</v>
      </c>
      <c r="AA63" s="170">
        <f t="shared" si="41"/>
        <v>104058</v>
      </c>
    </row>
    <row r="64" spans="1:27" s="152" customFormat="1" ht="60.75" customHeight="1">
      <c r="B64" s="184">
        <v>50</v>
      </c>
      <c r="C64" s="158" t="s">
        <v>45</v>
      </c>
      <c r="D64" s="151" t="s">
        <v>15</v>
      </c>
      <c r="E64" s="159" t="s">
        <v>81</v>
      </c>
      <c r="F64" s="160"/>
      <c r="G64" s="160">
        <v>1.5</v>
      </c>
      <c r="H64" s="161">
        <v>10.08</v>
      </c>
      <c r="I64" s="162">
        <v>4.38</v>
      </c>
      <c r="J64" s="194">
        <f t="shared" si="38"/>
        <v>7.665</v>
      </c>
      <c r="K64" s="202"/>
      <c r="L64" s="163"/>
      <c r="M64" s="164">
        <f>(J64*17697)</f>
        <v>135648</v>
      </c>
      <c r="N64" s="165">
        <f t="shared" si="3"/>
        <v>203472</v>
      </c>
      <c r="O64" s="153"/>
      <c r="P64" s="154"/>
      <c r="Q64" s="154"/>
      <c r="R64" s="153">
        <v>4424</v>
      </c>
      <c r="S64" s="153"/>
      <c r="T64" s="153">
        <f t="shared" si="13"/>
        <v>0</v>
      </c>
      <c r="U64" s="153">
        <f t="shared" si="40"/>
        <v>26546</v>
      </c>
      <c r="V64" s="153"/>
      <c r="W64" s="166">
        <f t="shared" si="4"/>
        <v>20347</v>
      </c>
      <c r="X64" s="167">
        <f t="shared" si="5"/>
        <v>254789</v>
      </c>
      <c r="Y64" s="168"/>
      <c r="Z64" s="169">
        <f t="shared" si="6"/>
        <v>3057</v>
      </c>
      <c r="AA64" s="170">
        <f t="shared" si="41"/>
        <v>135648</v>
      </c>
    </row>
    <row r="65" spans="2:27" s="152" customFormat="1" ht="60.75" customHeight="1">
      <c r="B65" s="186">
        <v>51</v>
      </c>
      <c r="C65" s="158" t="s">
        <v>45</v>
      </c>
      <c r="D65" s="151" t="s">
        <v>15</v>
      </c>
      <c r="E65" s="159" t="s">
        <v>81</v>
      </c>
      <c r="F65" s="160"/>
      <c r="G65" s="160">
        <v>1.5</v>
      </c>
      <c r="H65" s="161">
        <v>0.4</v>
      </c>
      <c r="I65" s="162">
        <v>4.0999999999999996</v>
      </c>
      <c r="J65" s="194">
        <f t="shared" si="38"/>
        <v>7.1749999999999998</v>
      </c>
      <c r="K65" s="202"/>
      <c r="L65" s="163"/>
      <c r="M65" s="164">
        <f t="shared" si="39"/>
        <v>126976</v>
      </c>
      <c r="N65" s="165">
        <f t="shared" si="3"/>
        <v>190464</v>
      </c>
      <c r="O65" s="153"/>
      <c r="P65" s="154"/>
      <c r="Q65" s="154"/>
      <c r="R65" s="153">
        <v>4424</v>
      </c>
      <c r="S65" s="153"/>
      <c r="T65" s="153">
        <f t="shared" si="13"/>
        <v>0</v>
      </c>
      <c r="U65" s="153">
        <f t="shared" si="40"/>
        <v>26546</v>
      </c>
      <c r="V65" s="153"/>
      <c r="W65" s="166">
        <f t="shared" si="4"/>
        <v>19046</v>
      </c>
      <c r="X65" s="167">
        <f t="shared" si="5"/>
        <v>240480</v>
      </c>
      <c r="Y65" s="168"/>
      <c r="Z65" s="169">
        <f t="shared" si="6"/>
        <v>2886</v>
      </c>
      <c r="AA65" s="170">
        <f t="shared" si="41"/>
        <v>126976</v>
      </c>
    </row>
    <row r="66" spans="2:27" s="152" customFormat="1" ht="60.75" customHeight="1">
      <c r="B66" s="186">
        <v>52</v>
      </c>
      <c r="C66" s="158" t="s">
        <v>45</v>
      </c>
      <c r="D66" s="151" t="s">
        <v>15</v>
      </c>
      <c r="E66" s="159" t="s">
        <v>81</v>
      </c>
      <c r="F66" s="160"/>
      <c r="G66" s="160">
        <v>1.5</v>
      </c>
      <c r="H66" s="161">
        <v>6.03</v>
      </c>
      <c r="I66" s="162">
        <v>4.2699999999999996</v>
      </c>
      <c r="J66" s="194">
        <f t="shared" si="38"/>
        <v>7.4725000000000001</v>
      </c>
      <c r="K66" s="202"/>
      <c r="L66" s="163"/>
      <c r="M66" s="164">
        <f t="shared" si="39"/>
        <v>132241</v>
      </c>
      <c r="N66" s="165">
        <f t="shared" si="3"/>
        <v>198362</v>
      </c>
      <c r="O66" s="153"/>
      <c r="P66" s="154"/>
      <c r="Q66" s="154"/>
      <c r="R66" s="153">
        <v>4424</v>
      </c>
      <c r="S66" s="153"/>
      <c r="T66" s="153">
        <f t="shared" si="13"/>
        <v>0</v>
      </c>
      <c r="U66" s="153">
        <f t="shared" si="40"/>
        <v>26546</v>
      </c>
      <c r="V66" s="153"/>
      <c r="W66" s="166">
        <f t="shared" si="4"/>
        <v>19836</v>
      </c>
      <c r="X66" s="167">
        <f t="shared" si="5"/>
        <v>249168</v>
      </c>
      <c r="Y66" s="168"/>
      <c r="Z66" s="169">
        <f t="shared" si="6"/>
        <v>2990</v>
      </c>
      <c r="AA66" s="170">
        <f t="shared" si="41"/>
        <v>132241</v>
      </c>
    </row>
    <row r="67" spans="2:27" s="152" customFormat="1" ht="60.75" customHeight="1">
      <c r="B67" s="184">
        <v>53</v>
      </c>
      <c r="C67" s="158" t="s">
        <v>45</v>
      </c>
      <c r="D67" s="151" t="s">
        <v>22</v>
      </c>
      <c r="E67" s="159" t="s">
        <v>41</v>
      </c>
      <c r="F67" s="160"/>
      <c r="G67" s="160">
        <v>1.5</v>
      </c>
      <c r="H67" s="161">
        <v>3.1</v>
      </c>
      <c r="I67" s="162">
        <v>3.45</v>
      </c>
      <c r="J67" s="194">
        <f t="shared" si="38"/>
        <v>6.0374999999999996</v>
      </c>
      <c r="K67" s="202"/>
      <c r="L67" s="163"/>
      <c r="M67" s="164">
        <f t="shared" si="39"/>
        <v>106846</v>
      </c>
      <c r="N67" s="165">
        <f t="shared" si="3"/>
        <v>160269</v>
      </c>
      <c r="O67" s="153"/>
      <c r="P67" s="154"/>
      <c r="Q67" s="154"/>
      <c r="R67" s="153">
        <v>4424</v>
      </c>
      <c r="S67" s="153"/>
      <c r="T67" s="153">
        <f t="shared" si="13"/>
        <v>0</v>
      </c>
      <c r="U67" s="153">
        <f t="shared" si="40"/>
        <v>26546</v>
      </c>
      <c r="V67" s="153"/>
      <c r="W67" s="166">
        <f t="shared" si="4"/>
        <v>16027</v>
      </c>
      <c r="X67" s="167">
        <f t="shared" si="5"/>
        <v>207266</v>
      </c>
      <c r="Y67" s="168"/>
      <c r="Z67" s="169">
        <f t="shared" si="6"/>
        <v>2487</v>
      </c>
      <c r="AA67" s="170">
        <f t="shared" si="41"/>
        <v>106846</v>
      </c>
    </row>
    <row r="68" spans="2:27" s="152" customFormat="1" ht="60.75" customHeight="1">
      <c r="B68" s="186">
        <v>54</v>
      </c>
      <c r="C68" s="158" t="s">
        <v>45</v>
      </c>
      <c r="D68" s="151" t="s">
        <v>15</v>
      </c>
      <c r="E68" s="159" t="s">
        <v>80</v>
      </c>
      <c r="F68" s="160">
        <v>1</v>
      </c>
      <c r="G68" s="160">
        <v>1.5</v>
      </c>
      <c r="H68" s="161">
        <v>10.039999999999999</v>
      </c>
      <c r="I68" s="162">
        <v>4.8600000000000003</v>
      </c>
      <c r="J68" s="194">
        <f t="shared" si="38"/>
        <v>8.5050000000000008</v>
      </c>
      <c r="K68" s="202"/>
      <c r="L68" s="163"/>
      <c r="M68" s="164">
        <f t="shared" si="39"/>
        <v>150513</v>
      </c>
      <c r="N68" s="165">
        <f t="shared" si="3"/>
        <v>225770</v>
      </c>
      <c r="O68" s="153"/>
      <c r="P68" s="154"/>
      <c r="Q68" s="154"/>
      <c r="R68" s="153">
        <v>4424</v>
      </c>
      <c r="S68" s="153"/>
      <c r="T68" s="153">
        <f t="shared" si="13"/>
        <v>0</v>
      </c>
      <c r="U68" s="153">
        <f t="shared" si="40"/>
        <v>26546</v>
      </c>
      <c r="V68" s="153"/>
      <c r="W68" s="166">
        <f t="shared" si="4"/>
        <v>22577</v>
      </c>
      <c r="X68" s="167">
        <f t="shared" si="5"/>
        <v>279317</v>
      </c>
      <c r="Y68" s="168"/>
      <c r="Z68" s="169">
        <f t="shared" si="6"/>
        <v>3352</v>
      </c>
      <c r="AA68" s="170">
        <f t="shared" si="41"/>
        <v>150513</v>
      </c>
    </row>
    <row r="69" spans="2:27" s="152" customFormat="1" ht="60.75" customHeight="1">
      <c r="B69" s="186">
        <v>55</v>
      </c>
      <c r="C69" s="158" t="s">
        <v>45</v>
      </c>
      <c r="D69" s="151" t="s">
        <v>15</v>
      </c>
      <c r="E69" s="159" t="s">
        <v>41</v>
      </c>
      <c r="F69" s="160"/>
      <c r="G69" s="160">
        <v>1.5</v>
      </c>
      <c r="H69" s="161">
        <v>0</v>
      </c>
      <c r="I69" s="162">
        <v>3.32</v>
      </c>
      <c r="J69" s="194">
        <f t="shared" si="38"/>
        <v>5.81</v>
      </c>
      <c r="K69" s="202"/>
      <c r="L69" s="163"/>
      <c r="M69" s="164">
        <f t="shared" si="39"/>
        <v>102820</v>
      </c>
      <c r="N69" s="165">
        <f t="shared" si="3"/>
        <v>154230</v>
      </c>
      <c r="O69" s="153"/>
      <c r="P69" s="154"/>
      <c r="Q69" s="154"/>
      <c r="R69" s="153"/>
      <c r="S69" s="153"/>
      <c r="T69" s="153">
        <f t="shared" si="13"/>
        <v>0</v>
      </c>
      <c r="U69" s="153">
        <f t="shared" si="40"/>
        <v>26546</v>
      </c>
      <c r="V69" s="153"/>
      <c r="W69" s="166">
        <f t="shared" si="4"/>
        <v>15423</v>
      </c>
      <c r="X69" s="167">
        <f t="shared" si="5"/>
        <v>196199</v>
      </c>
      <c r="Y69" s="168"/>
      <c r="Z69" s="169">
        <f t="shared" si="6"/>
        <v>2354</v>
      </c>
      <c r="AA69" s="170">
        <f t="shared" si="41"/>
        <v>102820</v>
      </c>
    </row>
    <row r="70" spans="2:27" s="152" customFormat="1" ht="60.75" customHeight="1">
      <c r="B70" s="184">
        <v>56</v>
      </c>
      <c r="C70" s="158" t="s">
        <v>45</v>
      </c>
      <c r="D70" s="151" t="s">
        <v>15</v>
      </c>
      <c r="E70" s="159" t="s">
        <v>81</v>
      </c>
      <c r="F70" s="160"/>
      <c r="G70" s="160">
        <v>1</v>
      </c>
      <c r="H70" s="161">
        <v>33.049999999999997</v>
      </c>
      <c r="I70" s="162">
        <v>4.7300000000000004</v>
      </c>
      <c r="J70" s="194">
        <f t="shared" si="38"/>
        <v>8.2774999999999999</v>
      </c>
      <c r="K70" s="202"/>
      <c r="L70" s="163"/>
      <c r="M70" s="164">
        <f t="shared" si="39"/>
        <v>146487</v>
      </c>
      <c r="N70" s="165">
        <f t="shared" si="3"/>
        <v>146487</v>
      </c>
      <c r="O70" s="153"/>
      <c r="P70" s="154"/>
      <c r="Q70" s="154"/>
      <c r="R70" s="153">
        <v>4424</v>
      </c>
      <c r="S70" s="153"/>
      <c r="T70" s="153">
        <f t="shared" si="13"/>
        <v>0</v>
      </c>
      <c r="U70" s="153">
        <f t="shared" si="40"/>
        <v>17697</v>
      </c>
      <c r="V70" s="153"/>
      <c r="W70" s="166">
        <f t="shared" si="4"/>
        <v>14649</v>
      </c>
      <c r="X70" s="167">
        <f t="shared" si="5"/>
        <v>183257</v>
      </c>
      <c r="Y70" s="168"/>
      <c r="Z70" s="169">
        <f t="shared" si="6"/>
        <v>2199</v>
      </c>
      <c r="AA70" s="170">
        <f t="shared" si="41"/>
        <v>146487</v>
      </c>
    </row>
    <row r="71" spans="2:27" s="152" customFormat="1" ht="60.75" customHeight="1">
      <c r="B71" s="186">
        <v>57</v>
      </c>
      <c r="C71" s="158" t="s">
        <v>45</v>
      </c>
      <c r="D71" s="151" t="s">
        <v>22</v>
      </c>
      <c r="E71" s="159" t="s">
        <v>41</v>
      </c>
      <c r="F71" s="160"/>
      <c r="G71" s="160">
        <v>1.5</v>
      </c>
      <c r="H71" s="161">
        <v>2.0099999999999998</v>
      </c>
      <c r="I71" s="162">
        <v>3.41</v>
      </c>
      <c r="J71" s="194">
        <f t="shared" si="38"/>
        <v>5.9675000000000002</v>
      </c>
      <c r="K71" s="202"/>
      <c r="L71" s="163"/>
      <c r="M71" s="164">
        <f t="shared" si="39"/>
        <v>105607</v>
      </c>
      <c r="N71" s="165">
        <f t="shared" si="3"/>
        <v>158411</v>
      </c>
      <c r="O71" s="153"/>
      <c r="P71" s="154"/>
      <c r="Q71" s="154"/>
      <c r="R71" s="153">
        <v>4424</v>
      </c>
      <c r="S71" s="153"/>
      <c r="T71" s="153">
        <f t="shared" si="13"/>
        <v>0</v>
      </c>
      <c r="U71" s="153">
        <f t="shared" si="40"/>
        <v>26546</v>
      </c>
      <c r="V71" s="153"/>
      <c r="W71" s="166">
        <f t="shared" si="4"/>
        <v>15841</v>
      </c>
      <c r="X71" s="167">
        <f t="shared" si="5"/>
        <v>205222</v>
      </c>
      <c r="Y71" s="168"/>
      <c r="Z71" s="169">
        <f t="shared" si="6"/>
        <v>2463</v>
      </c>
      <c r="AA71" s="170">
        <f t="shared" si="41"/>
        <v>105607</v>
      </c>
    </row>
    <row r="72" spans="2:27" s="152" customFormat="1" ht="60.75" customHeight="1">
      <c r="B72" s="186">
        <v>58</v>
      </c>
      <c r="C72" s="158" t="s">
        <v>45</v>
      </c>
      <c r="D72" s="151" t="s">
        <v>15</v>
      </c>
      <c r="E72" s="159" t="s">
        <v>80</v>
      </c>
      <c r="F72" s="160">
        <v>1</v>
      </c>
      <c r="G72" s="160">
        <v>1.5</v>
      </c>
      <c r="H72" s="161">
        <v>12.06</v>
      </c>
      <c r="I72" s="162">
        <v>4.8600000000000003</v>
      </c>
      <c r="J72" s="194">
        <f t="shared" si="38"/>
        <v>8.5050000000000008</v>
      </c>
      <c r="K72" s="202"/>
      <c r="L72" s="163"/>
      <c r="M72" s="164">
        <f t="shared" si="39"/>
        <v>150513</v>
      </c>
      <c r="N72" s="165">
        <f t="shared" si="3"/>
        <v>225770</v>
      </c>
      <c r="O72" s="153"/>
      <c r="P72" s="154"/>
      <c r="Q72" s="154"/>
      <c r="R72" s="153">
        <v>4424</v>
      </c>
      <c r="S72" s="153"/>
      <c r="T72" s="153">
        <f t="shared" si="13"/>
        <v>0</v>
      </c>
      <c r="U72" s="153">
        <f t="shared" si="40"/>
        <v>26546</v>
      </c>
      <c r="V72" s="153"/>
      <c r="W72" s="166">
        <f t="shared" si="4"/>
        <v>22577</v>
      </c>
      <c r="X72" s="167">
        <f t="shared" si="5"/>
        <v>279317</v>
      </c>
      <c r="Y72" s="168"/>
      <c r="Z72" s="169">
        <f t="shared" si="6"/>
        <v>3352</v>
      </c>
      <c r="AA72" s="170">
        <f t="shared" si="41"/>
        <v>150513</v>
      </c>
    </row>
    <row r="73" spans="2:27" s="152" customFormat="1" ht="60.75" customHeight="1">
      <c r="B73" s="184">
        <v>59</v>
      </c>
      <c r="C73" s="158" t="s">
        <v>45</v>
      </c>
      <c r="D73" s="151" t="s">
        <v>22</v>
      </c>
      <c r="E73" s="159" t="s">
        <v>41</v>
      </c>
      <c r="F73" s="160"/>
      <c r="G73" s="160">
        <v>1</v>
      </c>
      <c r="H73" s="161">
        <v>0.04</v>
      </c>
      <c r="I73" s="162">
        <v>3.32</v>
      </c>
      <c r="J73" s="194">
        <f t="shared" si="38"/>
        <v>5.81</v>
      </c>
      <c r="K73" s="202"/>
      <c r="L73" s="163"/>
      <c r="M73" s="164">
        <f t="shared" si="39"/>
        <v>102820</v>
      </c>
      <c r="N73" s="165">
        <f t="shared" si="3"/>
        <v>102820</v>
      </c>
      <c r="O73" s="153"/>
      <c r="P73" s="154"/>
      <c r="Q73" s="154"/>
      <c r="R73" s="153">
        <v>4424</v>
      </c>
      <c r="S73" s="153"/>
      <c r="T73" s="153">
        <f>17697*S73%</f>
        <v>0</v>
      </c>
      <c r="U73" s="153">
        <f t="shared" si="40"/>
        <v>17697</v>
      </c>
      <c r="V73" s="153"/>
      <c r="W73" s="166">
        <f t="shared" si="4"/>
        <v>10282</v>
      </c>
      <c r="X73" s="167">
        <f t="shared" si="5"/>
        <v>135223</v>
      </c>
      <c r="Y73" s="168"/>
      <c r="Z73" s="169">
        <f t="shared" si="6"/>
        <v>1623</v>
      </c>
      <c r="AA73" s="170">
        <f t="shared" si="41"/>
        <v>102820</v>
      </c>
    </row>
    <row r="74" spans="2:27" s="152" customFormat="1" ht="60.75" customHeight="1">
      <c r="B74" s="186">
        <v>60</v>
      </c>
      <c r="C74" s="158" t="s">
        <v>45</v>
      </c>
      <c r="D74" s="151" t="s">
        <v>22</v>
      </c>
      <c r="E74" s="159" t="s">
        <v>66</v>
      </c>
      <c r="F74" s="160" t="s">
        <v>46</v>
      </c>
      <c r="G74" s="160">
        <v>1.5</v>
      </c>
      <c r="H74" s="161">
        <v>12.8</v>
      </c>
      <c r="I74" s="162">
        <v>4.28</v>
      </c>
      <c r="J74" s="194">
        <f t="shared" si="38"/>
        <v>7.49</v>
      </c>
      <c r="K74" s="202"/>
      <c r="L74" s="163"/>
      <c r="M74" s="164">
        <f t="shared" si="39"/>
        <v>132551</v>
      </c>
      <c r="N74" s="165">
        <f t="shared" si="3"/>
        <v>198827</v>
      </c>
      <c r="O74" s="153"/>
      <c r="P74" s="154"/>
      <c r="Q74" s="154"/>
      <c r="R74" s="153">
        <v>4424</v>
      </c>
      <c r="S74" s="153"/>
      <c r="T74" s="153">
        <f t="shared" ref="T74:T76" si="42">17697*S74%</f>
        <v>0</v>
      </c>
      <c r="U74" s="153">
        <f>17697*G74</f>
        <v>26546</v>
      </c>
      <c r="V74" s="153"/>
      <c r="W74" s="166">
        <f t="shared" si="4"/>
        <v>19883</v>
      </c>
      <c r="X74" s="167">
        <f t="shared" si="5"/>
        <v>249680</v>
      </c>
      <c r="Y74" s="168"/>
      <c r="Z74" s="169">
        <f t="shared" si="6"/>
        <v>2996</v>
      </c>
      <c r="AA74" s="170">
        <f t="shared" si="41"/>
        <v>132551</v>
      </c>
    </row>
    <row r="75" spans="2:27" s="152" customFormat="1" ht="60.75" customHeight="1">
      <c r="B75" s="186">
        <v>61</v>
      </c>
      <c r="C75" s="158" t="s">
        <v>45</v>
      </c>
      <c r="D75" s="151" t="s">
        <v>22</v>
      </c>
      <c r="E75" s="159" t="s">
        <v>47</v>
      </c>
      <c r="F75" s="160">
        <v>2</v>
      </c>
      <c r="G75" s="160">
        <v>1.5</v>
      </c>
      <c r="H75" s="161">
        <v>5.04</v>
      </c>
      <c r="I75" s="162">
        <v>3.91</v>
      </c>
      <c r="J75" s="194">
        <f t="shared" si="38"/>
        <v>6.8425000000000002</v>
      </c>
      <c r="K75" s="202"/>
      <c r="L75" s="163"/>
      <c r="M75" s="164">
        <f t="shared" si="39"/>
        <v>121092</v>
      </c>
      <c r="N75" s="165">
        <f t="shared" si="3"/>
        <v>181638</v>
      </c>
      <c r="O75" s="153"/>
      <c r="P75" s="154"/>
      <c r="Q75" s="154"/>
      <c r="R75" s="153">
        <v>4424</v>
      </c>
      <c r="S75" s="153"/>
      <c r="T75" s="153">
        <f t="shared" si="42"/>
        <v>0</v>
      </c>
      <c r="U75" s="153">
        <f t="shared" si="40"/>
        <v>26546</v>
      </c>
      <c r="V75" s="153"/>
      <c r="W75" s="166">
        <f t="shared" si="4"/>
        <v>18164</v>
      </c>
      <c r="X75" s="167">
        <f t="shared" si="5"/>
        <v>230772</v>
      </c>
      <c r="Y75" s="168"/>
      <c r="Z75" s="169">
        <f t="shared" si="6"/>
        <v>2769</v>
      </c>
      <c r="AA75" s="170">
        <f t="shared" si="41"/>
        <v>121092</v>
      </c>
    </row>
    <row r="76" spans="2:27" s="152" customFormat="1" ht="60.75" customHeight="1">
      <c r="B76" s="184">
        <v>62</v>
      </c>
      <c r="C76" s="158" t="s">
        <v>45</v>
      </c>
      <c r="D76" s="151" t="s">
        <v>22</v>
      </c>
      <c r="E76" s="159" t="s">
        <v>66</v>
      </c>
      <c r="F76" s="160" t="s">
        <v>46</v>
      </c>
      <c r="G76" s="160">
        <v>1.5</v>
      </c>
      <c r="H76" s="161">
        <v>35.9</v>
      </c>
      <c r="I76" s="162">
        <v>4.5199999999999996</v>
      </c>
      <c r="J76" s="194">
        <f t="shared" si="38"/>
        <v>7.91</v>
      </c>
      <c r="K76" s="202"/>
      <c r="L76" s="163"/>
      <c r="M76" s="164">
        <f t="shared" si="39"/>
        <v>139983</v>
      </c>
      <c r="N76" s="165">
        <f t="shared" si="3"/>
        <v>209975</v>
      </c>
      <c r="O76" s="153"/>
      <c r="P76" s="154"/>
      <c r="Q76" s="154"/>
      <c r="R76" s="153"/>
      <c r="S76" s="153"/>
      <c r="T76" s="153">
        <f t="shared" si="42"/>
        <v>0</v>
      </c>
      <c r="U76" s="153">
        <f t="shared" si="40"/>
        <v>26546</v>
      </c>
      <c r="V76" s="153"/>
      <c r="W76" s="166">
        <f t="shared" si="4"/>
        <v>20998</v>
      </c>
      <c r="X76" s="167">
        <f t="shared" si="5"/>
        <v>257519</v>
      </c>
      <c r="Y76" s="168"/>
      <c r="Z76" s="169">
        <f t="shared" si="6"/>
        <v>3090</v>
      </c>
      <c r="AA76" s="170">
        <f t="shared" si="41"/>
        <v>139983</v>
      </c>
    </row>
    <row r="77" spans="2:27" s="152" customFormat="1" ht="60.75" customHeight="1">
      <c r="B77" s="186">
        <v>63</v>
      </c>
      <c r="C77" s="158" t="s">
        <v>45</v>
      </c>
      <c r="D77" s="151" t="s">
        <v>22</v>
      </c>
      <c r="E77" s="159" t="s">
        <v>41</v>
      </c>
      <c r="F77" s="160"/>
      <c r="G77" s="160">
        <v>1.5</v>
      </c>
      <c r="H77" s="161">
        <v>23.07</v>
      </c>
      <c r="I77" s="162">
        <v>3.69</v>
      </c>
      <c r="J77" s="194">
        <f t="shared" si="38"/>
        <v>6.4574999999999996</v>
      </c>
      <c r="K77" s="202"/>
      <c r="L77" s="163"/>
      <c r="M77" s="164">
        <f t="shared" si="39"/>
        <v>114278</v>
      </c>
      <c r="N77" s="165">
        <f t="shared" ref="N77:N98" si="43">M77*G77</f>
        <v>171417</v>
      </c>
      <c r="O77" s="153"/>
      <c r="P77" s="154"/>
      <c r="Q77" s="154"/>
      <c r="R77" s="153"/>
      <c r="S77" s="153"/>
      <c r="T77" s="153">
        <f>17697*S77%</f>
        <v>0</v>
      </c>
      <c r="U77" s="153">
        <f t="shared" si="40"/>
        <v>26546</v>
      </c>
      <c r="V77" s="153"/>
      <c r="W77" s="166">
        <f t="shared" ref="W77:W98" si="44">(N77)*10%</f>
        <v>17142</v>
      </c>
      <c r="X77" s="167">
        <f t="shared" ref="X77:X98" si="45">N77+O77+P77+R77+T77+U77+V77+Q77+W77</f>
        <v>215105</v>
      </c>
      <c r="Y77" s="168"/>
      <c r="Z77" s="169">
        <f t="shared" ref="Z77:Z98" si="46">ROUND(((X77*12)+Y77)/1000,0)</f>
        <v>2581</v>
      </c>
      <c r="AA77" s="170">
        <f>M77</f>
        <v>114278</v>
      </c>
    </row>
    <row r="78" spans="2:27" s="152" customFormat="1" ht="60.75" customHeight="1">
      <c r="B78" s="186">
        <v>64</v>
      </c>
      <c r="C78" s="158" t="s">
        <v>45</v>
      </c>
      <c r="D78" s="151" t="s">
        <v>22</v>
      </c>
      <c r="E78" s="159" t="s">
        <v>41</v>
      </c>
      <c r="F78" s="160"/>
      <c r="G78" s="160">
        <v>1.5</v>
      </c>
      <c r="H78" s="161">
        <v>1.0900000000000001</v>
      </c>
      <c r="I78" s="162">
        <v>3.36</v>
      </c>
      <c r="J78" s="194">
        <f t="shared" si="38"/>
        <v>5.88</v>
      </c>
      <c r="K78" s="202"/>
      <c r="L78" s="163"/>
      <c r="M78" s="164">
        <f t="shared" si="39"/>
        <v>104058</v>
      </c>
      <c r="N78" s="165">
        <f t="shared" si="43"/>
        <v>156087</v>
      </c>
      <c r="O78" s="153"/>
      <c r="P78" s="154"/>
      <c r="Q78" s="154"/>
      <c r="R78" s="153"/>
      <c r="S78" s="153"/>
      <c r="T78" s="153">
        <f t="shared" ref="T78:T80" si="47">17697*S78%</f>
        <v>0</v>
      </c>
      <c r="U78" s="153">
        <f t="shared" si="40"/>
        <v>26546</v>
      </c>
      <c r="V78" s="153"/>
      <c r="W78" s="166">
        <f t="shared" si="44"/>
        <v>15609</v>
      </c>
      <c r="X78" s="167">
        <f t="shared" si="45"/>
        <v>198242</v>
      </c>
      <c r="Y78" s="168"/>
      <c r="Z78" s="169">
        <f t="shared" si="46"/>
        <v>2379</v>
      </c>
      <c r="AA78" s="170">
        <f>M78</f>
        <v>104058</v>
      </c>
    </row>
    <row r="79" spans="2:27" s="152" customFormat="1" ht="60.75" customHeight="1">
      <c r="B79" s="184">
        <v>65</v>
      </c>
      <c r="C79" s="158" t="s">
        <v>45</v>
      </c>
      <c r="D79" s="151" t="s">
        <v>22</v>
      </c>
      <c r="E79" s="159" t="s">
        <v>41</v>
      </c>
      <c r="F79" s="160"/>
      <c r="G79" s="160">
        <v>1.5</v>
      </c>
      <c r="H79" s="161">
        <v>29.05</v>
      </c>
      <c r="I79" s="162">
        <v>3.73</v>
      </c>
      <c r="J79" s="194">
        <f t="shared" si="38"/>
        <v>6.5274999999999999</v>
      </c>
      <c r="K79" s="202"/>
      <c r="L79" s="163"/>
      <c r="M79" s="164">
        <f t="shared" si="39"/>
        <v>115517</v>
      </c>
      <c r="N79" s="165">
        <f t="shared" si="43"/>
        <v>173276</v>
      </c>
      <c r="O79" s="153"/>
      <c r="P79" s="154"/>
      <c r="Q79" s="154"/>
      <c r="R79" s="153"/>
      <c r="S79" s="153"/>
      <c r="T79" s="153">
        <f t="shared" si="47"/>
        <v>0</v>
      </c>
      <c r="U79" s="153">
        <f t="shared" si="40"/>
        <v>26546</v>
      </c>
      <c r="V79" s="153"/>
      <c r="W79" s="166">
        <f t="shared" si="44"/>
        <v>17328</v>
      </c>
      <c r="X79" s="167">
        <f t="shared" si="45"/>
        <v>217150</v>
      </c>
      <c r="Y79" s="168"/>
      <c r="Z79" s="169">
        <f t="shared" si="46"/>
        <v>2606</v>
      </c>
      <c r="AA79" s="170">
        <f>M79</f>
        <v>115517</v>
      </c>
    </row>
    <row r="80" spans="2:27" s="152" customFormat="1" ht="60.75" customHeight="1">
      <c r="B80" s="186">
        <v>66</v>
      </c>
      <c r="C80" s="158" t="s">
        <v>45</v>
      </c>
      <c r="D80" s="151" t="s">
        <v>22</v>
      </c>
      <c r="E80" s="159" t="s">
        <v>41</v>
      </c>
      <c r="F80" s="160"/>
      <c r="G80" s="160">
        <v>1</v>
      </c>
      <c r="H80" s="161">
        <v>0.04</v>
      </c>
      <c r="I80" s="162">
        <v>3.32</v>
      </c>
      <c r="J80" s="194">
        <f t="shared" si="38"/>
        <v>5.81</v>
      </c>
      <c r="K80" s="202"/>
      <c r="L80" s="163"/>
      <c r="M80" s="164">
        <f t="shared" si="39"/>
        <v>102820</v>
      </c>
      <c r="N80" s="165">
        <f t="shared" si="43"/>
        <v>102820</v>
      </c>
      <c r="O80" s="153"/>
      <c r="P80" s="154"/>
      <c r="Q80" s="154"/>
      <c r="R80" s="153">
        <v>4424</v>
      </c>
      <c r="S80" s="153"/>
      <c r="T80" s="153">
        <f t="shared" si="47"/>
        <v>0</v>
      </c>
      <c r="U80" s="153">
        <f t="shared" si="40"/>
        <v>17697</v>
      </c>
      <c r="V80" s="153"/>
      <c r="W80" s="166">
        <f t="shared" si="44"/>
        <v>10282</v>
      </c>
      <c r="X80" s="167">
        <f t="shared" si="45"/>
        <v>135223</v>
      </c>
      <c r="Y80" s="168"/>
      <c r="Z80" s="169">
        <f t="shared" si="46"/>
        <v>1623</v>
      </c>
      <c r="AA80" s="170">
        <f>M80</f>
        <v>102820</v>
      </c>
    </row>
    <row r="81" spans="1:27" s="152" customFormat="1" ht="60.75" customHeight="1">
      <c r="B81" s="186">
        <v>67</v>
      </c>
      <c r="C81" s="158" t="s">
        <v>45</v>
      </c>
      <c r="D81" s="151" t="s">
        <v>22</v>
      </c>
      <c r="E81" s="159" t="s">
        <v>47</v>
      </c>
      <c r="F81" s="160">
        <v>2</v>
      </c>
      <c r="G81" s="160">
        <v>1.5</v>
      </c>
      <c r="H81" s="161">
        <v>6.04</v>
      </c>
      <c r="I81" s="162">
        <v>3.91</v>
      </c>
      <c r="J81" s="194">
        <f t="shared" si="38"/>
        <v>6.8425000000000002</v>
      </c>
      <c r="K81" s="202"/>
      <c r="L81" s="163"/>
      <c r="M81" s="164">
        <f t="shared" si="39"/>
        <v>121092</v>
      </c>
      <c r="N81" s="165">
        <f t="shared" si="43"/>
        <v>181638</v>
      </c>
      <c r="O81" s="153"/>
      <c r="P81" s="154"/>
      <c r="Q81" s="154"/>
      <c r="R81" s="153">
        <v>4424</v>
      </c>
      <c r="S81" s="153"/>
      <c r="T81" s="153">
        <f>17697*S81%</f>
        <v>0</v>
      </c>
      <c r="U81" s="153">
        <f t="shared" si="40"/>
        <v>26546</v>
      </c>
      <c r="V81" s="153"/>
      <c r="W81" s="166">
        <f t="shared" si="44"/>
        <v>18164</v>
      </c>
      <c r="X81" s="167">
        <f t="shared" si="45"/>
        <v>230772</v>
      </c>
      <c r="Y81" s="168"/>
      <c r="Z81" s="169">
        <f t="shared" si="46"/>
        <v>2769</v>
      </c>
      <c r="AA81" s="170">
        <f t="shared" ref="AA81:AA82" si="48">M81</f>
        <v>121092</v>
      </c>
    </row>
    <row r="82" spans="1:27" s="152" customFormat="1" ht="60.75" customHeight="1">
      <c r="B82" s="184">
        <v>68</v>
      </c>
      <c r="C82" s="158" t="s">
        <v>69</v>
      </c>
      <c r="D82" s="151" t="s">
        <v>22</v>
      </c>
      <c r="E82" s="171">
        <v>4</v>
      </c>
      <c r="F82" s="160"/>
      <c r="G82" s="160">
        <v>2</v>
      </c>
      <c r="H82" s="161"/>
      <c r="I82" s="171">
        <v>2.89</v>
      </c>
      <c r="J82" s="202"/>
      <c r="K82" s="194">
        <f t="shared" ref="K82:K98" si="49">I82*1.23</f>
        <v>3.5547</v>
      </c>
      <c r="L82" s="159"/>
      <c r="M82" s="88">
        <f t="shared" ref="M82:M98" si="50">(K82*17697)</f>
        <v>62908</v>
      </c>
      <c r="N82" s="165">
        <f t="shared" si="43"/>
        <v>125816</v>
      </c>
      <c r="O82" s="153"/>
      <c r="P82" s="154"/>
      <c r="Q82" s="154"/>
      <c r="R82" s="153"/>
      <c r="S82" s="153">
        <v>30</v>
      </c>
      <c r="T82" s="153">
        <f t="shared" ref="T82" si="51">17697*S82%</f>
        <v>5309</v>
      </c>
      <c r="U82" s="153"/>
      <c r="V82" s="153"/>
      <c r="W82" s="166">
        <f t="shared" si="44"/>
        <v>12582</v>
      </c>
      <c r="X82" s="167">
        <f t="shared" si="45"/>
        <v>143707</v>
      </c>
      <c r="Y82" s="168"/>
      <c r="Z82" s="169">
        <f t="shared" si="46"/>
        <v>1724</v>
      </c>
      <c r="AA82" s="170">
        <f t="shared" si="48"/>
        <v>62908</v>
      </c>
    </row>
    <row r="83" spans="1:27" s="152" customFormat="1" ht="60.75" customHeight="1">
      <c r="B83" s="186">
        <v>69</v>
      </c>
      <c r="C83" s="158" t="s">
        <v>70</v>
      </c>
      <c r="D83" s="151" t="s">
        <v>22</v>
      </c>
      <c r="E83" s="171">
        <v>2</v>
      </c>
      <c r="F83" s="160"/>
      <c r="G83" s="160">
        <v>1</v>
      </c>
      <c r="H83" s="161"/>
      <c r="I83" s="171">
        <v>2.81</v>
      </c>
      <c r="J83" s="202"/>
      <c r="K83" s="194">
        <f t="shared" si="49"/>
        <v>3.4563000000000001</v>
      </c>
      <c r="L83" s="159"/>
      <c r="M83" s="88">
        <f t="shared" si="50"/>
        <v>61166</v>
      </c>
      <c r="N83" s="165">
        <f t="shared" si="43"/>
        <v>61166</v>
      </c>
      <c r="O83" s="153"/>
      <c r="P83" s="154"/>
      <c r="Q83" s="154"/>
      <c r="R83" s="153"/>
      <c r="S83" s="153"/>
      <c r="T83" s="153">
        <f>17697*S83%</f>
        <v>0</v>
      </c>
      <c r="U83" s="153"/>
      <c r="V83" s="153"/>
      <c r="W83" s="166">
        <f t="shared" si="44"/>
        <v>6117</v>
      </c>
      <c r="X83" s="167">
        <f t="shared" si="45"/>
        <v>67283</v>
      </c>
      <c r="Y83" s="168"/>
      <c r="Z83" s="169">
        <f t="shared" si="46"/>
        <v>807</v>
      </c>
      <c r="AA83" s="170"/>
    </row>
    <row r="84" spans="1:27" s="81" customFormat="1" ht="60.75" customHeight="1">
      <c r="A84" s="152"/>
      <c r="B84" s="186">
        <v>70</v>
      </c>
      <c r="C84" s="158" t="s">
        <v>48</v>
      </c>
      <c r="D84" s="151" t="s">
        <v>22</v>
      </c>
      <c r="E84" s="171">
        <v>1</v>
      </c>
      <c r="F84" s="160"/>
      <c r="G84" s="160">
        <v>1</v>
      </c>
      <c r="H84" s="161"/>
      <c r="I84" s="104">
        <v>2.77</v>
      </c>
      <c r="J84" s="194"/>
      <c r="K84" s="194">
        <f t="shared" si="49"/>
        <v>3.4070999999999998</v>
      </c>
      <c r="L84" s="84"/>
      <c r="M84" s="88">
        <f t="shared" si="50"/>
        <v>60295</v>
      </c>
      <c r="N84" s="89">
        <f t="shared" si="43"/>
        <v>60295</v>
      </c>
      <c r="O84" s="100"/>
      <c r="P84" s="101"/>
      <c r="Q84" s="101"/>
      <c r="R84" s="100"/>
      <c r="S84" s="100"/>
      <c r="T84" s="100">
        <f t="shared" ref="T84:T91" si="52">17697*S84%</f>
        <v>0</v>
      </c>
      <c r="U84" s="100"/>
      <c r="V84" s="100"/>
      <c r="W84" s="90">
        <f t="shared" si="44"/>
        <v>6030</v>
      </c>
      <c r="X84" s="91">
        <f t="shared" si="45"/>
        <v>66325</v>
      </c>
      <c r="Y84" s="102"/>
      <c r="Z84" s="93">
        <f t="shared" si="46"/>
        <v>796</v>
      </c>
      <c r="AA84" s="105"/>
    </row>
    <row r="85" spans="1:27" s="81" customFormat="1" ht="60.75" customHeight="1">
      <c r="A85" s="152"/>
      <c r="B85" s="184">
        <v>71</v>
      </c>
      <c r="C85" s="158" t="s">
        <v>49</v>
      </c>
      <c r="D85" s="151" t="s">
        <v>71</v>
      </c>
      <c r="E85" s="171">
        <v>2</v>
      </c>
      <c r="F85" s="160"/>
      <c r="G85" s="160">
        <v>2</v>
      </c>
      <c r="H85" s="161"/>
      <c r="I85" s="104">
        <v>2.81</v>
      </c>
      <c r="J85" s="194"/>
      <c r="K85" s="194">
        <f t="shared" si="49"/>
        <v>3.4563000000000001</v>
      </c>
      <c r="L85" s="84"/>
      <c r="M85" s="88">
        <f t="shared" si="50"/>
        <v>61166</v>
      </c>
      <c r="N85" s="89">
        <f t="shared" si="43"/>
        <v>122332</v>
      </c>
      <c r="O85" s="100"/>
      <c r="P85" s="101"/>
      <c r="Q85" s="101"/>
      <c r="R85" s="100"/>
      <c r="S85" s="100"/>
      <c r="T85" s="100">
        <f t="shared" si="52"/>
        <v>0</v>
      </c>
      <c r="U85" s="100"/>
      <c r="V85" s="100"/>
      <c r="W85" s="90">
        <f t="shared" si="44"/>
        <v>12233</v>
      </c>
      <c r="X85" s="91">
        <f t="shared" si="45"/>
        <v>134565</v>
      </c>
      <c r="Y85" s="102"/>
      <c r="Z85" s="93">
        <f t="shared" si="46"/>
        <v>1615</v>
      </c>
      <c r="AA85" s="105"/>
    </row>
    <row r="86" spans="1:27" s="81" customFormat="1" ht="60.75" customHeight="1">
      <c r="A86" s="152"/>
      <c r="B86" s="186">
        <v>72</v>
      </c>
      <c r="C86" s="158" t="s">
        <v>72</v>
      </c>
      <c r="D86" s="151" t="s">
        <v>71</v>
      </c>
      <c r="E86" s="171">
        <v>2</v>
      </c>
      <c r="F86" s="160"/>
      <c r="G86" s="160">
        <v>1</v>
      </c>
      <c r="H86" s="161"/>
      <c r="I86" s="104">
        <v>2.81</v>
      </c>
      <c r="J86" s="194"/>
      <c r="K86" s="194">
        <f t="shared" si="49"/>
        <v>3.4563000000000001</v>
      </c>
      <c r="L86" s="84"/>
      <c r="M86" s="88">
        <f t="shared" si="50"/>
        <v>61166</v>
      </c>
      <c r="N86" s="89">
        <f t="shared" si="43"/>
        <v>61166</v>
      </c>
      <c r="O86" s="100"/>
      <c r="P86" s="101"/>
      <c r="Q86" s="101"/>
      <c r="R86" s="100"/>
      <c r="S86" s="100"/>
      <c r="T86" s="100">
        <f t="shared" si="52"/>
        <v>0</v>
      </c>
      <c r="U86" s="100"/>
      <c r="V86" s="100"/>
      <c r="W86" s="90">
        <f t="shared" si="44"/>
        <v>6117</v>
      </c>
      <c r="X86" s="91">
        <f t="shared" si="45"/>
        <v>67283</v>
      </c>
      <c r="Y86" s="102"/>
      <c r="Z86" s="93">
        <f t="shared" si="46"/>
        <v>807</v>
      </c>
      <c r="AA86" s="105"/>
    </row>
    <row r="87" spans="1:27" s="81" customFormat="1" ht="60.75" customHeight="1">
      <c r="A87" s="152"/>
      <c r="B87" s="186">
        <v>73</v>
      </c>
      <c r="C87" s="158" t="s">
        <v>50</v>
      </c>
      <c r="D87" s="151" t="s">
        <v>71</v>
      </c>
      <c r="E87" s="171">
        <v>2</v>
      </c>
      <c r="F87" s="160"/>
      <c r="G87" s="160">
        <v>2</v>
      </c>
      <c r="H87" s="161"/>
      <c r="I87" s="104">
        <v>2.81</v>
      </c>
      <c r="J87" s="194"/>
      <c r="K87" s="194">
        <f t="shared" si="49"/>
        <v>3.4563000000000001</v>
      </c>
      <c r="L87" s="84"/>
      <c r="M87" s="88">
        <f t="shared" si="50"/>
        <v>61166</v>
      </c>
      <c r="N87" s="89">
        <f t="shared" si="43"/>
        <v>122332</v>
      </c>
      <c r="O87" s="100"/>
      <c r="P87" s="101"/>
      <c r="Q87" s="101"/>
      <c r="R87" s="100"/>
      <c r="S87" s="100"/>
      <c r="T87" s="100">
        <f t="shared" si="52"/>
        <v>0</v>
      </c>
      <c r="U87" s="100"/>
      <c r="V87" s="100"/>
      <c r="W87" s="90">
        <f t="shared" si="44"/>
        <v>12233</v>
      </c>
      <c r="X87" s="91">
        <f t="shared" si="45"/>
        <v>134565</v>
      </c>
      <c r="Y87" s="102"/>
      <c r="Z87" s="93">
        <f t="shared" si="46"/>
        <v>1615</v>
      </c>
      <c r="AA87" s="105"/>
    </row>
    <row r="88" spans="1:27" s="81" customFormat="1" ht="60.75" customHeight="1">
      <c r="A88" s="152"/>
      <c r="B88" s="184">
        <v>74</v>
      </c>
      <c r="C88" s="158" t="s">
        <v>51</v>
      </c>
      <c r="D88" s="151" t="s">
        <v>71</v>
      </c>
      <c r="E88" s="171">
        <v>2</v>
      </c>
      <c r="F88" s="160"/>
      <c r="G88" s="160">
        <v>2.5</v>
      </c>
      <c r="H88" s="161"/>
      <c r="I88" s="104">
        <v>2.81</v>
      </c>
      <c r="J88" s="194"/>
      <c r="K88" s="194">
        <f t="shared" si="49"/>
        <v>3.4563000000000001</v>
      </c>
      <c r="L88" s="84"/>
      <c r="M88" s="88">
        <f t="shared" si="50"/>
        <v>61166</v>
      </c>
      <c r="N88" s="89">
        <f t="shared" si="43"/>
        <v>152915</v>
      </c>
      <c r="O88" s="100"/>
      <c r="P88" s="101"/>
      <c r="Q88" s="101"/>
      <c r="R88" s="100"/>
      <c r="S88" s="100"/>
      <c r="T88" s="100">
        <f t="shared" si="52"/>
        <v>0</v>
      </c>
      <c r="U88" s="100"/>
      <c r="V88" s="100"/>
      <c r="W88" s="90">
        <f t="shared" si="44"/>
        <v>15292</v>
      </c>
      <c r="X88" s="91">
        <f t="shared" si="45"/>
        <v>168207</v>
      </c>
      <c r="Y88" s="102"/>
      <c r="Z88" s="93">
        <f t="shared" si="46"/>
        <v>2018</v>
      </c>
      <c r="AA88" s="105"/>
    </row>
    <row r="89" spans="1:27" s="81" customFormat="1" ht="60.75" customHeight="1">
      <c r="A89" s="152"/>
      <c r="B89" s="186">
        <v>75</v>
      </c>
      <c r="C89" s="158" t="s">
        <v>52</v>
      </c>
      <c r="D89" s="151" t="s">
        <v>71</v>
      </c>
      <c r="E89" s="171">
        <v>2</v>
      </c>
      <c r="F89" s="160"/>
      <c r="G89" s="160">
        <v>15</v>
      </c>
      <c r="H89" s="161"/>
      <c r="I89" s="104">
        <v>2.81</v>
      </c>
      <c r="J89" s="194"/>
      <c r="K89" s="194">
        <f t="shared" si="49"/>
        <v>3.4563000000000001</v>
      </c>
      <c r="L89" s="84"/>
      <c r="M89" s="88">
        <f t="shared" si="50"/>
        <v>61166</v>
      </c>
      <c r="N89" s="89">
        <f t="shared" si="43"/>
        <v>917490</v>
      </c>
      <c r="O89" s="100">
        <v>227842</v>
      </c>
      <c r="P89" s="101"/>
      <c r="Q89" s="101"/>
      <c r="R89" s="100"/>
      <c r="S89" s="100"/>
      <c r="T89" s="100">
        <f t="shared" si="52"/>
        <v>0</v>
      </c>
      <c r="U89" s="100"/>
      <c r="V89" s="100"/>
      <c r="W89" s="90">
        <f t="shared" si="44"/>
        <v>91749</v>
      </c>
      <c r="X89" s="91">
        <f t="shared" si="45"/>
        <v>1237081</v>
      </c>
      <c r="Y89" s="102">
        <v>314574</v>
      </c>
      <c r="Z89" s="93">
        <f t="shared" si="46"/>
        <v>15160</v>
      </c>
      <c r="AA89" s="105"/>
    </row>
    <row r="90" spans="1:27" s="81" customFormat="1" ht="60.75" customHeight="1">
      <c r="A90" s="152"/>
      <c r="B90" s="186">
        <v>76</v>
      </c>
      <c r="C90" s="158" t="s">
        <v>74</v>
      </c>
      <c r="D90" s="151" t="s">
        <v>71</v>
      </c>
      <c r="E90" s="171">
        <v>2</v>
      </c>
      <c r="F90" s="160"/>
      <c r="G90" s="160">
        <v>4.5</v>
      </c>
      <c r="H90" s="161"/>
      <c r="I90" s="104">
        <v>2.81</v>
      </c>
      <c r="J90" s="194"/>
      <c r="K90" s="194">
        <f t="shared" si="49"/>
        <v>3.4563000000000001</v>
      </c>
      <c r="L90" s="84"/>
      <c r="M90" s="88">
        <f t="shared" si="50"/>
        <v>61166</v>
      </c>
      <c r="N90" s="89">
        <f t="shared" si="43"/>
        <v>275247</v>
      </c>
      <c r="O90" s="100">
        <v>45568</v>
      </c>
      <c r="P90" s="101"/>
      <c r="Q90" s="101"/>
      <c r="R90" s="100"/>
      <c r="S90" s="100"/>
      <c r="T90" s="100">
        <f t="shared" si="52"/>
        <v>0</v>
      </c>
      <c r="U90" s="100"/>
      <c r="V90" s="100"/>
      <c r="W90" s="90">
        <f t="shared" si="44"/>
        <v>27525</v>
      </c>
      <c r="X90" s="91">
        <f t="shared" si="45"/>
        <v>348340</v>
      </c>
      <c r="Y90" s="102">
        <v>62915</v>
      </c>
      <c r="Z90" s="93">
        <f t="shared" si="46"/>
        <v>4243</v>
      </c>
      <c r="AA90" s="105"/>
    </row>
    <row r="91" spans="1:27" s="81" customFormat="1" ht="70.5" customHeight="1">
      <c r="A91" s="152"/>
      <c r="B91" s="184">
        <v>77</v>
      </c>
      <c r="C91" s="158" t="s">
        <v>53</v>
      </c>
      <c r="D91" s="151" t="s">
        <v>71</v>
      </c>
      <c r="E91" s="171">
        <v>1</v>
      </c>
      <c r="F91" s="160"/>
      <c r="G91" s="160">
        <v>3</v>
      </c>
      <c r="H91" s="161"/>
      <c r="I91" s="104">
        <v>2.77</v>
      </c>
      <c r="J91" s="194"/>
      <c r="K91" s="194">
        <f t="shared" si="49"/>
        <v>3.4070999999999998</v>
      </c>
      <c r="L91" s="84"/>
      <c r="M91" s="88">
        <f t="shared" si="50"/>
        <v>60295</v>
      </c>
      <c r="N91" s="89">
        <f t="shared" si="43"/>
        <v>180885</v>
      </c>
      <c r="O91" s="100"/>
      <c r="P91" s="101"/>
      <c r="Q91" s="101"/>
      <c r="R91" s="100"/>
      <c r="S91" s="100"/>
      <c r="T91" s="100">
        <f t="shared" si="52"/>
        <v>0</v>
      </c>
      <c r="U91" s="100"/>
      <c r="V91" s="100"/>
      <c r="W91" s="90">
        <f t="shared" si="44"/>
        <v>18089</v>
      </c>
      <c r="X91" s="91">
        <f t="shared" si="45"/>
        <v>198974</v>
      </c>
      <c r="Y91" s="102"/>
      <c r="Z91" s="93">
        <f t="shared" si="46"/>
        <v>2388</v>
      </c>
      <c r="AA91" s="105"/>
    </row>
    <row r="92" spans="1:27" s="81" customFormat="1" ht="60.75" customHeight="1">
      <c r="A92" s="152"/>
      <c r="B92" s="186">
        <v>78</v>
      </c>
      <c r="C92" s="158" t="s">
        <v>75</v>
      </c>
      <c r="D92" s="151" t="s">
        <v>71</v>
      </c>
      <c r="E92" s="171">
        <v>2</v>
      </c>
      <c r="F92" s="160"/>
      <c r="G92" s="160">
        <v>1</v>
      </c>
      <c r="H92" s="161"/>
      <c r="I92" s="104">
        <v>2.81</v>
      </c>
      <c r="J92" s="194"/>
      <c r="K92" s="194">
        <f t="shared" si="49"/>
        <v>3.4563000000000001</v>
      </c>
      <c r="L92" s="84"/>
      <c r="M92" s="88">
        <f t="shared" si="50"/>
        <v>61166</v>
      </c>
      <c r="N92" s="89">
        <f t="shared" si="43"/>
        <v>61166</v>
      </c>
      <c r="O92" s="100"/>
      <c r="P92" s="101"/>
      <c r="Q92" s="101"/>
      <c r="R92" s="100"/>
      <c r="S92" s="100">
        <v>30</v>
      </c>
      <c r="T92" s="100">
        <f>17697*S92%</f>
        <v>5309</v>
      </c>
      <c r="U92" s="100"/>
      <c r="V92" s="100"/>
      <c r="W92" s="90">
        <f t="shared" si="44"/>
        <v>6117</v>
      </c>
      <c r="X92" s="91">
        <f t="shared" si="45"/>
        <v>72592</v>
      </c>
      <c r="Y92" s="102"/>
      <c r="Z92" s="93">
        <f t="shared" si="46"/>
        <v>871</v>
      </c>
      <c r="AA92" s="105"/>
    </row>
    <row r="93" spans="1:27" s="81" customFormat="1" ht="60.75" customHeight="1">
      <c r="A93" s="152"/>
      <c r="B93" s="186">
        <v>79</v>
      </c>
      <c r="C93" s="158" t="s">
        <v>73</v>
      </c>
      <c r="D93" s="151" t="s">
        <v>71</v>
      </c>
      <c r="E93" s="171">
        <v>4</v>
      </c>
      <c r="F93" s="160"/>
      <c r="G93" s="160">
        <v>2.5</v>
      </c>
      <c r="H93" s="161"/>
      <c r="I93" s="104">
        <v>2.89</v>
      </c>
      <c r="J93" s="194"/>
      <c r="K93" s="194">
        <f t="shared" si="49"/>
        <v>3.5547</v>
      </c>
      <c r="L93" s="84"/>
      <c r="M93" s="88">
        <f t="shared" si="50"/>
        <v>62908</v>
      </c>
      <c r="N93" s="89">
        <f t="shared" si="43"/>
        <v>157270</v>
      </c>
      <c r="O93" s="100"/>
      <c r="P93" s="101"/>
      <c r="Q93" s="101"/>
      <c r="R93" s="100"/>
      <c r="S93" s="100"/>
      <c r="T93" s="100">
        <f>17697*S93%</f>
        <v>0</v>
      </c>
      <c r="U93" s="100"/>
      <c r="V93" s="100"/>
      <c r="W93" s="90">
        <f t="shared" si="44"/>
        <v>15727</v>
      </c>
      <c r="X93" s="91">
        <f t="shared" si="45"/>
        <v>172997</v>
      </c>
      <c r="Y93" s="102"/>
      <c r="Z93" s="93">
        <f t="shared" si="46"/>
        <v>2076</v>
      </c>
      <c r="AA93" s="105"/>
    </row>
    <row r="94" spans="1:27" s="81" customFormat="1" ht="60.75" customHeight="1">
      <c r="A94" s="152"/>
      <c r="B94" s="184">
        <v>80</v>
      </c>
      <c r="C94" s="158" t="s">
        <v>54</v>
      </c>
      <c r="D94" s="151" t="s">
        <v>71</v>
      </c>
      <c r="E94" s="171">
        <v>2</v>
      </c>
      <c r="F94" s="160"/>
      <c r="G94" s="160">
        <v>5.5</v>
      </c>
      <c r="H94" s="161"/>
      <c r="I94" s="104">
        <v>2.81</v>
      </c>
      <c r="J94" s="194"/>
      <c r="K94" s="194">
        <f t="shared" si="49"/>
        <v>3.4563000000000001</v>
      </c>
      <c r="L94" s="84"/>
      <c r="M94" s="88">
        <f t="shared" si="50"/>
        <v>61166</v>
      </c>
      <c r="N94" s="89">
        <f t="shared" si="43"/>
        <v>336413</v>
      </c>
      <c r="O94" s="100"/>
      <c r="P94" s="101"/>
      <c r="Q94" s="101"/>
      <c r="R94" s="100"/>
      <c r="S94" s="100">
        <v>30</v>
      </c>
      <c r="T94" s="100">
        <f>(17697*S94%)*G94</f>
        <v>29200</v>
      </c>
      <c r="U94" s="100"/>
      <c r="V94" s="100"/>
      <c r="W94" s="90">
        <f t="shared" si="44"/>
        <v>33641</v>
      </c>
      <c r="X94" s="91">
        <f t="shared" si="45"/>
        <v>399254</v>
      </c>
      <c r="Y94" s="102"/>
      <c r="Z94" s="93">
        <f t="shared" si="46"/>
        <v>4791</v>
      </c>
      <c r="AA94" s="105"/>
    </row>
    <row r="95" spans="1:27" s="81" customFormat="1" ht="60.75" customHeight="1">
      <c r="A95" s="152"/>
      <c r="B95" s="186">
        <v>81</v>
      </c>
      <c r="C95" s="188" t="s">
        <v>54</v>
      </c>
      <c r="D95" s="175" t="s">
        <v>71</v>
      </c>
      <c r="E95" s="171">
        <v>2</v>
      </c>
      <c r="F95" s="189"/>
      <c r="G95" s="189">
        <v>5.25</v>
      </c>
      <c r="H95" s="181"/>
      <c r="I95" s="104">
        <v>2.81</v>
      </c>
      <c r="J95" s="194"/>
      <c r="K95" s="194">
        <f t="shared" si="49"/>
        <v>3.4563000000000001</v>
      </c>
      <c r="L95" s="84"/>
      <c r="M95" s="88">
        <f t="shared" si="50"/>
        <v>61166</v>
      </c>
      <c r="N95" s="89">
        <f t="shared" si="43"/>
        <v>321122</v>
      </c>
      <c r="O95" s="109"/>
      <c r="P95" s="110"/>
      <c r="Q95" s="110"/>
      <c r="R95" s="109"/>
      <c r="S95" s="109">
        <v>20</v>
      </c>
      <c r="T95" s="100">
        <f>(17697*S95%)*G95</f>
        <v>18582</v>
      </c>
      <c r="U95" s="109"/>
      <c r="V95" s="109"/>
      <c r="W95" s="90">
        <f t="shared" si="44"/>
        <v>32112</v>
      </c>
      <c r="X95" s="91">
        <f t="shared" si="45"/>
        <v>371816</v>
      </c>
      <c r="Y95" s="111"/>
      <c r="Z95" s="93">
        <f t="shared" si="46"/>
        <v>4462</v>
      </c>
      <c r="AA95" s="112"/>
    </row>
    <row r="96" spans="1:27" s="81" customFormat="1" ht="77.25" customHeight="1">
      <c r="A96" s="152"/>
      <c r="B96" s="186">
        <v>82</v>
      </c>
      <c r="C96" s="188" t="s">
        <v>109</v>
      </c>
      <c r="D96" s="151" t="s">
        <v>15</v>
      </c>
      <c r="E96" s="159" t="s">
        <v>28</v>
      </c>
      <c r="F96" s="189"/>
      <c r="G96" s="189">
        <v>1</v>
      </c>
      <c r="H96" s="181">
        <v>5</v>
      </c>
      <c r="I96" s="104">
        <v>4.2699999999999996</v>
      </c>
      <c r="J96" s="194"/>
      <c r="K96" s="194">
        <f t="shared" si="49"/>
        <v>5.2521000000000004</v>
      </c>
      <c r="L96" s="84"/>
      <c r="M96" s="88">
        <f>(K96*17697)</f>
        <v>92946</v>
      </c>
      <c r="N96" s="89">
        <f t="shared" si="43"/>
        <v>92946</v>
      </c>
      <c r="O96" s="109"/>
      <c r="P96" s="110"/>
      <c r="Q96" s="110"/>
      <c r="R96" s="109"/>
      <c r="S96" s="109"/>
      <c r="T96" s="100">
        <f>17697*S96%</f>
        <v>0</v>
      </c>
      <c r="U96" s="109"/>
      <c r="V96" s="109"/>
      <c r="W96" s="90">
        <f t="shared" si="44"/>
        <v>9295</v>
      </c>
      <c r="X96" s="91">
        <f t="shared" si="45"/>
        <v>102241</v>
      </c>
      <c r="Y96" s="111"/>
      <c r="Z96" s="93">
        <f t="shared" si="46"/>
        <v>1227</v>
      </c>
      <c r="AA96" s="105">
        <f>M96</f>
        <v>92946</v>
      </c>
    </row>
    <row r="97" spans="1:27" s="81" customFormat="1" ht="78.75" customHeight="1">
      <c r="A97" s="152"/>
      <c r="B97" s="184">
        <v>83</v>
      </c>
      <c r="C97" s="188" t="s">
        <v>95</v>
      </c>
      <c r="D97" s="151" t="s">
        <v>15</v>
      </c>
      <c r="E97" s="159" t="s">
        <v>28</v>
      </c>
      <c r="F97" s="160">
        <v>1</v>
      </c>
      <c r="G97" s="160">
        <v>0.5</v>
      </c>
      <c r="H97" s="161">
        <v>15.1</v>
      </c>
      <c r="I97" s="99">
        <v>4.51</v>
      </c>
      <c r="J97" s="194"/>
      <c r="K97" s="194">
        <f t="shared" si="49"/>
        <v>5.5472999999999999</v>
      </c>
      <c r="L97" s="87"/>
      <c r="M97" s="88">
        <f t="shared" si="50"/>
        <v>98171</v>
      </c>
      <c r="N97" s="89">
        <f t="shared" si="43"/>
        <v>49086</v>
      </c>
      <c r="O97" s="100"/>
      <c r="P97" s="101"/>
      <c r="Q97" s="101"/>
      <c r="R97" s="100"/>
      <c r="S97" s="100"/>
      <c r="T97" s="100">
        <f t="shared" ref="T97:T98" si="53">17697*S97%</f>
        <v>0</v>
      </c>
      <c r="U97" s="100"/>
      <c r="V97" s="100"/>
      <c r="W97" s="90">
        <f t="shared" si="44"/>
        <v>4909</v>
      </c>
      <c r="X97" s="91">
        <f t="shared" si="45"/>
        <v>53995</v>
      </c>
      <c r="Y97" s="102"/>
      <c r="Z97" s="93">
        <f t="shared" si="46"/>
        <v>648</v>
      </c>
      <c r="AA97" s="105"/>
    </row>
    <row r="98" spans="1:27" s="81" customFormat="1" ht="81" customHeight="1" thickBot="1">
      <c r="A98" s="152"/>
      <c r="B98" s="186">
        <v>84</v>
      </c>
      <c r="C98" s="188" t="s">
        <v>95</v>
      </c>
      <c r="D98" s="151" t="s">
        <v>15</v>
      </c>
      <c r="E98" s="159" t="s">
        <v>28</v>
      </c>
      <c r="F98" s="160"/>
      <c r="G98" s="160">
        <v>0.5</v>
      </c>
      <c r="H98" s="161">
        <v>2.02</v>
      </c>
      <c r="I98" s="99">
        <v>4.43</v>
      </c>
      <c r="J98" s="194"/>
      <c r="K98" s="194">
        <f t="shared" si="49"/>
        <v>5.4489000000000001</v>
      </c>
      <c r="L98" s="87"/>
      <c r="M98" s="88">
        <f t="shared" si="50"/>
        <v>96429</v>
      </c>
      <c r="N98" s="89">
        <f t="shared" si="43"/>
        <v>48215</v>
      </c>
      <c r="O98" s="100"/>
      <c r="P98" s="101"/>
      <c r="Q98" s="101"/>
      <c r="R98" s="100"/>
      <c r="S98" s="100"/>
      <c r="T98" s="100">
        <f t="shared" si="53"/>
        <v>0</v>
      </c>
      <c r="U98" s="100"/>
      <c r="V98" s="100"/>
      <c r="W98" s="90">
        <f t="shared" si="44"/>
        <v>4822</v>
      </c>
      <c r="X98" s="91">
        <f t="shared" si="45"/>
        <v>53037</v>
      </c>
      <c r="Y98" s="102"/>
      <c r="Z98" s="93">
        <f t="shared" si="46"/>
        <v>636</v>
      </c>
      <c r="AA98" s="105"/>
    </row>
    <row r="99" spans="1:27" s="124" customFormat="1" ht="66" customHeight="1" thickBot="1">
      <c r="A99" s="273"/>
      <c r="B99" s="190"/>
      <c r="C99" s="191" t="s">
        <v>55</v>
      </c>
      <c r="D99" s="192"/>
      <c r="E99" s="192"/>
      <c r="F99" s="192"/>
      <c r="G99" s="182">
        <f>SUM(G15:G98)</f>
        <v>120.25</v>
      </c>
      <c r="H99" s="182"/>
      <c r="I99" s="118"/>
      <c r="J99" s="203"/>
      <c r="K99" s="203"/>
      <c r="L99" s="118"/>
      <c r="M99" s="118"/>
      <c r="N99" s="119">
        <f t="shared" ref="N99:R99" si="54">SUM(N15:N98)</f>
        <v>11579321</v>
      </c>
      <c r="O99" s="119">
        <f t="shared" si="54"/>
        <v>273410</v>
      </c>
      <c r="P99" s="119">
        <f t="shared" si="54"/>
        <v>5309</v>
      </c>
      <c r="Q99" s="119">
        <f t="shared" si="54"/>
        <v>0</v>
      </c>
      <c r="R99" s="119">
        <f t="shared" si="54"/>
        <v>97328</v>
      </c>
      <c r="S99" s="117"/>
      <c r="T99" s="119">
        <f t="shared" ref="T99:AA99" si="55">SUM(T15:T98)</f>
        <v>58400</v>
      </c>
      <c r="U99" s="119">
        <f t="shared" si="55"/>
        <v>522070</v>
      </c>
      <c r="V99" s="119">
        <f t="shared" si="55"/>
        <v>397497</v>
      </c>
      <c r="W99" s="120">
        <f t="shared" si="55"/>
        <v>1157943</v>
      </c>
      <c r="X99" s="121">
        <f>SUM(X15:X98)</f>
        <v>14091278</v>
      </c>
      <c r="Y99" s="120">
        <f t="shared" si="55"/>
        <v>377489</v>
      </c>
      <c r="Z99" s="122">
        <f t="shared" si="55"/>
        <v>169473</v>
      </c>
      <c r="AA99" s="123">
        <f t="shared" si="55"/>
        <v>7073178</v>
      </c>
    </row>
    <row r="100" spans="1:27" s="128" customFormat="1" ht="31.5" customHeight="1">
      <c r="A100" s="8"/>
      <c r="B100" s="9"/>
      <c r="C100" s="9"/>
      <c r="D100" s="9"/>
      <c r="E100" s="9"/>
      <c r="F100" s="9"/>
      <c r="G100" s="9"/>
      <c r="H100" s="9"/>
      <c r="I100" s="125"/>
      <c r="J100" s="204"/>
      <c r="K100" s="204"/>
      <c r="L100" s="125"/>
      <c r="M100" s="125"/>
      <c r="N100" s="125"/>
      <c r="O100" s="126"/>
      <c r="P100" s="125"/>
      <c r="Q100" s="127"/>
      <c r="R100" s="127"/>
      <c r="S100" s="125"/>
      <c r="T100" s="125"/>
      <c r="U100" s="125"/>
      <c r="V100" s="125"/>
      <c r="W100" s="125"/>
      <c r="X100" s="125"/>
      <c r="Y100" s="127"/>
      <c r="Z100" s="125"/>
      <c r="AA100" s="127"/>
    </row>
    <row r="101" spans="1:27" s="130" customFormat="1" ht="39.75" customHeight="1">
      <c r="A101" s="34"/>
      <c r="B101" s="40"/>
      <c r="C101" s="34" t="s">
        <v>138</v>
      </c>
      <c r="D101" s="41"/>
      <c r="E101" s="193"/>
      <c r="F101" s="193"/>
      <c r="G101" s="40"/>
      <c r="H101" s="40"/>
      <c r="I101" s="129"/>
      <c r="J101" s="205"/>
      <c r="K101" s="205"/>
      <c r="L101" s="129"/>
      <c r="M101" s="129"/>
      <c r="N101" s="129"/>
      <c r="O101" s="133"/>
      <c r="Q101" s="133"/>
      <c r="R101" s="133"/>
      <c r="Y101" s="134"/>
      <c r="Z101" s="129"/>
      <c r="AA101" s="134"/>
    </row>
    <row r="102" spans="1:27" s="130" customFormat="1" ht="39.75" customHeight="1">
      <c r="A102" s="34"/>
      <c r="B102" s="40"/>
      <c r="C102" s="34" t="s">
        <v>139</v>
      </c>
      <c r="D102" s="41"/>
      <c r="E102" s="193"/>
      <c r="F102" s="193"/>
      <c r="G102" s="40"/>
      <c r="H102" s="40"/>
      <c r="I102" s="129"/>
      <c r="J102" s="205"/>
      <c r="K102" s="205"/>
      <c r="L102" s="129"/>
      <c r="M102" s="129"/>
      <c r="N102" s="129"/>
      <c r="V102" s="135"/>
      <c r="W102" s="136"/>
      <c r="X102" s="136"/>
      <c r="Y102" s="133"/>
      <c r="Z102" s="130" t="s">
        <v>56</v>
      </c>
      <c r="AA102" s="133"/>
    </row>
    <row r="103" spans="1:27" s="130" customFormat="1" ht="39.75" customHeight="1">
      <c r="A103" s="34"/>
      <c r="B103" s="40"/>
      <c r="C103" s="34"/>
      <c r="D103" s="41"/>
      <c r="E103" s="193"/>
      <c r="F103" s="193"/>
      <c r="G103" s="40"/>
      <c r="H103" s="40"/>
      <c r="I103" s="129"/>
      <c r="J103" s="205"/>
      <c r="K103" s="205"/>
      <c r="L103" s="129"/>
      <c r="M103" s="129"/>
      <c r="N103" s="129"/>
      <c r="V103" s="135"/>
      <c r="W103" s="136"/>
      <c r="X103" s="136"/>
      <c r="Y103" s="133"/>
      <c r="AA103" s="133"/>
    </row>
    <row r="104" spans="1:27" s="130" customFormat="1" ht="46.5" customHeight="1">
      <c r="A104" s="34"/>
      <c r="B104" s="40"/>
      <c r="C104" s="34" t="s">
        <v>140</v>
      </c>
      <c r="D104" s="41"/>
      <c r="E104" s="193"/>
      <c r="F104" s="193"/>
      <c r="G104" s="40"/>
      <c r="H104" s="40"/>
      <c r="I104" s="129"/>
      <c r="J104" s="205"/>
      <c r="K104" s="205"/>
      <c r="L104" s="129"/>
      <c r="M104" s="129"/>
      <c r="N104" s="129"/>
      <c r="V104" s="129"/>
      <c r="W104" s="129"/>
      <c r="X104" s="129"/>
      <c r="Y104" s="133"/>
      <c r="AA104" s="133"/>
    </row>
    <row r="105" spans="1:27" s="130" customFormat="1" ht="39.75" customHeight="1">
      <c r="A105" s="34"/>
      <c r="B105" s="40"/>
      <c r="C105" s="34" t="s">
        <v>141</v>
      </c>
      <c r="D105" s="41"/>
      <c r="E105" s="41"/>
      <c r="F105" s="41"/>
      <c r="G105" s="40"/>
      <c r="H105" s="40"/>
      <c r="I105" s="129"/>
      <c r="J105" s="205"/>
      <c r="K105" s="205"/>
      <c r="L105" s="129"/>
      <c r="M105" s="129"/>
      <c r="N105" s="129"/>
      <c r="O105" s="133"/>
      <c r="Z105" s="129"/>
      <c r="AA105" s="133"/>
    </row>
    <row r="106" spans="1:27" s="130" customFormat="1" ht="39.75" customHeight="1">
      <c r="A106" s="34"/>
      <c r="B106" s="40"/>
      <c r="C106" s="34"/>
      <c r="D106" s="41"/>
      <c r="E106" s="41"/>
      <c r="F106" s="41"/>
      <c r="G106" s="40"/>
      <c r="H106" s="40"/>
      <c r="I106" s="129"/>
      <c r="J106" s="205"/>
      <c r="K106" s="205"/>
      <c r="L106" s="129"/>
      <c r="M106" s="129"/>
      <c r="N106" s="129"/>
      <c r="O106" s="133"/>
      <c r="R106" s="132"/>
      <c r="S106" s="132"/>
      <c r="T106" s="133"/>
      <c r="U106" s="133"/>
      <c r="Z106" s="129"/>
      <c r="AA106" s="133"/>
    </row>
    <row r="107" spans="1:27" s="130" customFormat="1" ht="43.5" customHeight="1">
      <c r="A107" s="34"/>
      <c r="B107" s="40"/>
      <c r="C107" s="41" t="s">
        <v>57</v>
      </c>
      <c r="D107" s="41"/>
      <c r="E107" s="35"/>
      <c r="F107" s="35"/>
      <c r="G107" s="34"/>
      <c r="H107" s="34"/>
      <c r="J107" s="206" t="s">
        <v>83</v>
      </c>
      <c r="K107" s="206"/>
      <c r="Q107" s="132" t="s">
        <v>98</v>
      </c>
      <c r="R107" s="132"/>
      <c r="S107" s="133"/>
      <c r="T107" s="133"/>
      <c r="W107" s="130" t="s">
        <v>122</v>
      </c>
    </row>
    <row r="108" spans="1:27" s="130" customFormat="1" ht="43.5" customHeight="1">
      <c r="A108" s="34"/>
      <c r="B108" s="40"/>
      <c r="C108" s="34"/>
      <c r="D108" s="34"/>
      <c r="E108" s="35"/>
      <c r="F108" s="35"/>
      <c r="G108" s="34"/>
      <c r="H108" s="34"/>
      <c r="J108" s="206"/>
      <c r="K108" s="206"/>
      <c r="S108" s="133"/>
      <c r="T108" s="133"/>
    </row>
    <row r="109" spans="1:27" s="130" customFormat="1" ht="43.5" customHeight="1">
      <c r="A109" s="34"/>
      <c r="B109" s="40"/>
      <c r="C109" s="34" t="s">
        <v>84</v>
      </c>
      <c r="D109" s="34"/>
      <c r="E109" s="35"/>
      <c r="F109" s="35"/>
      <c r="G109" s="34"/>
      <c r="H109" s="34"/>
      <c r="J109" s="206" t="s">
        <v>103</v>
      </c>
      <c r="K109" s="206"/>
      <c r="Q109" s="131" t="s">
        <v>99</v>
      </c>
      <c r="R109" s="131"/>
      <c r="S109" s="133"/>
      <c r="T109" s="133"/>
      <c r="W109" s="130" t="s">
        <v>100</v>
      </c>
    </row>
    <row r="110" spans="1:27" s="130" customFormat="1" ht="43.5" customHeight="1">
      <c r="A110" s="34"/>
      <c r="B110" s="40"/>
      <c r="C110" s="34"/>
      <c r="D110" s="34"/>
      <c r="E110" s="34"/>
      <c r="F110" s="34"/>
      <c r="G110" s="34"/>
      <c r="H110" s="34"/>
      <c r="J110" s="206"/>
      <c r="K110" s="206"/>
      <c r="M110" s="129"/>
      <c r="O110" s="133"/>
      <c r="AA110" s="133"/>
    </row>
    <row r="111" spans="1:27" s="130" customFormat="1" ht="43.5" customHeight="1">
      <c r="A111" s="34"/>
      <c r="B111" s="40"/>
      <c r="C111" s="34"/>
      <c r="D111" s="10"/>
      <c r="E111" s="10"/>
      <c r="F111" s="10"/>
      <c r="G111" s="17"/>
      <c r="H111" s="17"/>
      <c r="I111" s="137"/>
      <c r="J111" s="207"/>
      <c r="K111" s="207"/>
      <c r="L111" s="137"/>
      <c r="M111" s="137"/>
      <c r="N111" s="137"/>
      <c r="O111" s="138"/>
      <c r="P111" s="139"/>
      <c r="Q111" s="138"/>
      <c r="AA111" s="133"/>
    </row>
    <row r="112" spans="1:27" s="42" customFormat="1" ht="43.5" customHeight="1">
      <c r="A112" s="34"/>
      <c r="B112" s="40"/>
      <c r="C112" s="34"/>
      <c r="D112" s="8"/>
      <c r="E112" s="8"/>
      <c r="F112" s="8"/>
      <c r="G112" s="8"/>
      <c r="H112" s="8"/>
      <c r="I112" s="1"/>
      <c r="J112" s="208"/>
      <c r="K112" s="208"/>
      <c r="L112" s="1"/>
      <c r="M112" s="1"/>
      <c r="N112" s="8"/>
      <c r="O112" s="11"/>
      <c r="P112" s="8"/>
      <c r="Q112" s="11"/>
      <c r="R112" s="34"/>
      <c r="S112" s="34"/>
      <c r="T112" s="35"/>
      <c r="U112" s="35"/>
      <c r="V112" s="34"/>
      <c r="W112" s="34"/>
      <c r="X112" s="34"/>
      <c r="Y112" s="43"/>
      <c r="Z112" s="43"/>
      <c r="AA112" s="35"/>
    </row>
    <row r="113" spans="1:27" s="1" customFormat="1" ht="20.25">
      <c r="A113" s="8"/>
      <c r="B113" s="9"/>
      <c r="C113" s="10"/>
      <c r="D113" s="8"/>
      <c r="E113" s="8"/>
      <c r="F113" s="8"/>
      <c r="G113" s="8"/>
      <c r="H113" s="8"/>
      <c r="J113" s="208"/>
      <c r="K113" s="208"/>
      <c r="N113" s="8"/>
      <c r="O113" s="11"/>
      <c r="P113" s="8"/>
      <c r="Q113" s="11"/>
      <c r="R113" s="20"/>
      <c r="S113" s="18"/>
      <c r="T113" s="18"/>
      <c r="U113" s="21"/>
      <c r="V113" s="21"/>
      <c r="W113" s="22"/>
      <c r="X113" s="22"/>
      <c r="Y113" s="11"/>
      <c r="Z113" s="8"/>
      <c r="AA113" s="11"/>
    </row>
  </sheetData>
  <mergeCells count="32">
    <mergeCell ref="B2:H2"/>
    <mergeCell ref="U2:AA2"/>
    <mergeCell ref="B3:H3"/>
    <mergeCell ref="U3:AA3"/>
    <mergeCell ref="B6:AA6"/>
    <mergeCell ref="I11:I13"/>
    <mergeCell ref="M11:M13"/>
    <mergeCell ref="N11:N13"/>
    <mergeCell ref="J11:J13"/>
    <mergeCell ref="B11:B13"/>
    <mergeCell ref="C11:C13"/>
    <mergeCell ref="D11:D13"/>
    <mergeCell ref="E11:E13"/>
    <mergeCell ref="F11:F13"/>
    <mergeCell ref="K11:K13"/>
    <mergeCell ref="L11:L13"/>
    <mergeCell ref="B7:AA7"/>
    <mergeCell ref="X11:X13"/>
    <mergeCell ref="Y11:Y13"/>
    <mergeCell ref="Z11:Z13"/>
    <mergeCell ref="AA11:AA13"/>
    <mergeCell ref="O12:O13"/>
    <mergeCell ref="P12:P13"/>
    <mergeCell ref="Q12:Q13"/>
    <mergeCell ref="R12:R13"/>
    <mergeCell ref="S12:T12"/>
    <mergeCell ref="U12:U13"/>
    <mergeCell ref="V12:V13"/>
    <mergeCell ref="W12:W13"/>
    <mergeCell ref="O11:V11"/>
    <mergeCell ref="G11:G13"/>
    <mergeCell ref="H11:H13"/>
  </mergeCells>
  <pageMargins left="0.51181102362204722" right="0.51181102362204722" top="0.55118110236220474" bottom="0.55118110236220474" header="0.31496062992125984" footer="0.31496062992125984"/>
  <pageSetup paperSize="9" scale="3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AT39"/>
  <sheetViews>
    <sheetView view="pageBreakPreview" zoomScale="40" zoomScaleSheetLayoutView="40" workbookViewId="0">
      <selection sqref="A1:A1048576"/>
    </sheetView>
  </sheetViews>
  <sheetFormatPr defaultColWidth="8.85546875" defaultRowHeight="15.75"/>
  <cols>
    <col min="1" max="1" width="8.85546875" style="1"/>
    <col min="2" max="2" width="7" style="8" customWidth="1"/>
    <col min="3" max="3" width="42.5703125" style="8" customWidth="1"/>
    <col min="4" max="4" width="18.85546875" style="8" customWidth="1"/>
    <col min="5" max="5" width="12.42578125" style="1" customWidth="1"/>
    <col min="6" max="6" width="11.140625" style="7" customWidth="1"/>
    <col min="7" max="7" width="13.42578125" style="8" customWidth="1"/>
    <col min="8" max="8" width="12.140625" style="1" customWidth="1"/>
    <col min="9" max="9" width="13.5703125" style="1" customWidth="1"/>
    <col min="10" max="10" width="15.7109375" style="1" customWidth="1"/>
    <col min="11" max="11" width="19.7109375" style="8" customWidth="1"/>
    <col min="12" max="12" width="17.85546875" style="11" customWidth="1"/>
    <col min="13" max="13" width="18.42578125" style="8" customWidth="1"/>
    <col min="14" max="14" width="11.5703125" style="8" customWidth="1"/>
    <col min="15" max="15" width="11.85546875" style="11" customWidth="1"/>
    <col min="16" max="16" width="11.7109375" style="11" customWidth="1"/>
    <col min="17" max="17" width="21.42578125" style="8" customWidth="1"/>
    <col min="18" max="18" width="17.5703125" style="8" customWidth="1"/>
    <col min="19" max="19" width="15.140625" style="8" customWidth="1"/>
    <col min="20" max="20" width="16" style="8" customWidth="1"/>
    <col min="21" max="21" width="15.28515625" style="8" customWidth="1"/>
    <col min="22" max="22" width="19.28515625" style="8" customWidth="1"/>
    <col min="23" max="23" width="20.42578125" style="11" customWidth="1"/>
    <col min="24" max="24" width="16" style="8" customWidth="1"/>
    <col min="25" max="25" width="20.85546875" style="11" customWidth="1"/>
    <col min="26" max="26" width="22.7109375" style="14" customWidth="1"/>
    <col min="27" max="27" width="21" style="1" customWidth="1"/>
    <col min="28" max="28" width="11.5703125" style="1" customWidth="1"/>
    <col min="29" max="29" width="10.85546875" style="1" customWidth="1"/>
    <col min="30" max="30" width="12" style="1" customWidth="1"/>
    <col min="31" max="33" width="14.140625" style="1" customWidth="1"/>
    <col min="34" max="34" width="17.42578125" style="1" customWidth="1"/>
    <col min="35" max="35" width="14.140625" style="1" customWidth="1"/>
    <col min="36" max="37" width="17.42578125" style="1" customWidth="1"/>
    <col min="38" max="38" width="14.140625" style="1" customWidth="1"/>
    <col min="39" max="40" width="17.42578125" style="1" customWidth="1"/>
    <col min="41" max="46" width="18" style="1" customWidth="1"/>
    <col min="47" max="16384" width="8.85546875" style="1"/>
  </cols>
  <sheetData>
    <row r="1" spans="2:26" s="53" customFormat="1">
      <c r="L1" s="54"/>
      <c r="O1" s="54"/>
      <c r="P1" s="54"/>
      <c r="W1" s="54"/>
      <c r="Y1" s="54"/>
      <c r="Z1" s="55"/>
    </row>
    <row r="2" spans="2:26" s="8" customFormat="1" ht="33.75" customHeight="1">
      <c r="B2" s="73" t="s">
        <v>107</v>
      </c>
      <c r="C2" s="73"/>
      <c r="D2" s="73"/>
      <c r="E2" s="73"/>
      <c r="F2" s="36"/>
      <c r="G2" s="73"/>
      <c r="H2" s="36"/>
      <c r="I2" s="73"/>
      <c r="J2" s="73"/>
      <c r="K2" s="52"/>
      <c r="L2" s="32"/>
      <c r="M2" s="33"/>
      <c r="N2" s="33"/>
      <c r="O2" s="30"/>
      <c r="P2" s="30"/>
      <c r="Q2" s="29"/>
      <c r="R2" s="29"/>
      <c r="S2" s="73" t="s">
        <v>0</v>
      </c>
      <c r="T2" s="73"/>
      <c r="U2" s="73"/>
      <c r="V2" s="73"/>
      <c r="W2" s="36"/>
      <c r="X2" s="73"/>
      <c r="Y2" s="36"/>
      <c r="Z2" s="73"/>
    </row>
    <row r="3" spans="2:26" s="8" customFormat="1" ht="33.75" customHeight="1">
      <c r="B3" s="257" t="s">
        <v>126</v>
      </c>
      <c r="C3" s="258"/>
      <c r="D3" s="258"/>
      <c r="E3" s="258"/>
      <c r="F3" s="258"/>
      <c r="G3" s="258"/>
      <c r="H3" s="258"/>
      <c r="I3" s="258"/>
      <c r="J3" s="176"/>
      <c r="K3" s="211"/>
      <c r="L3" s="261"/>
      <c r="M3" s="261"/>
      <c r="N3" s="261"/>
      <c r="O3" s="261"/>
      <c r="P3" s="30"/>
      <c r="Q3" s="29"/>
      <c r="R3" s="29"/>
      <c r="S3" s="257" t="s">
        <v>124</v>
      </c>
      <c r="T3" s="258"/>
      <c r="U3" s="258"/>
      <c r="V3" s="258"/>
      <c r="W3" s="258"/>
      <c r="X3" s="258"/>
      <c r="Y3" s="258"/>
      <c r="Z3" s="258"/>
    </row>
    <row r="4" spans="2:26" s="8" customFormat="1" ht="33.75" customHeight="1">
      <c r="B4" s="257" t="s">
        <v>108</v>
      </c>
      <c r="C4" s="258"/>
      <c r="D4" s="258"/>
      <c r="E4" s="258"/>
      <c r="F4" s="258"/>
      <c r="G4" s="258"/>
      <c r="H4" s="258"/>
      <c r="I4" s="258"/>
      <c r="J4" s="176"/>
      <c r="K4" s="34"/>
      <c r="L4" s="35"/>
      <c r="M4" s="34"/>
      <c r="N4" s="34"/>
      <c r="O4" s="35"/>
      <c r="P4" s="35"/>
      <c r="Q4" s="34"/>
      <c r="R4" s="34"/>
      <c r="S4" s="257" t="s">
        <v>128</v>
      </c>
      <c r="T4" s="258"/>
      <c r="U4" s="258"/>
      <c r="V4" s="258"/>
      <c r="W4" s="258"/>
      <c r="X4" s="258"/>
      <c r="Y4" s="258"/>
      <c r="Z4" s="258"/>
    </row>
    <row r="5" spans="2:26" s="8" customFormat="1" ht="43.5" customHeight="1">
      <c r="B5" s="259" t="s">
        <v>127</v>
      </c>
      <c r="C5" s="260"/>
      <c r="D5" s="260"/>
      <c r="E5" s="260"/>
      <c r="F5" s="260"/>
      <c r="G5" s="260"/>
      <c r="H5" s="260"/>
      <c r="I5" s="260"/>
      <c r="J5" s="157"/>
      <c r="K5" s="155"/>
      <c r="L5" s="155"/>
      <c r="M5" s="155"/>
      <c r="N5" s="155"/>
      <c r="O5" s="155"/>
      <c r="P5" s="155"/>
      <c r="Q5" s="155"/>
      <c r="R5" s="155"/>
      <c r="S5" s="259" t="s">
        <v>112</v>
      </c>
      <c r="T5" s="260"/>
      <c r="U5" s="260"/>
      <c r="V5" s="260"/>
      <c r="W5" s="260"/>
      <c r="X5" s="260"/>
      <c r="Y5" s="260"/>
      <c r="Z5" s="260"/>
    </row>
    <row r="6" spans="2:26" s="8" customFormat="1" ht="41.25" customHeight="1">
      <c r="B6" s="156" t="s">
        <v>134</v>
      </c>
      <c r="K6" s="25"/>
      <c r="L6" s="25"/>
      <c r="M6" s="25"/>
      <c r="N6" s="25"/>
      <c r="O6" s="25"/>
      <c r="P6" s="25"/>
      <c r="Q6" s="25"/>
      <c r="R6" s="25"/>
      <c r="S6" s="45" t="s">
        <v>113</v>
      </c>
    </row>
    <row r="7" spans="2:26" s="8" customFormat="1" ht="33.75" customHeight="1">
      <c r="C7" s="49"/>
      <c r="D7" s="45"/>
      <c r="E7" s="50"/>
      <c r="F7" s="45"/>
      <c r="G7" s="45"/>
      <c r="H7" s="45"/>
      <c r="I7" s="56"/>
      <c r="J7" s="74"/>
      <c r="K7" s="25"/>
      <c r="L7" s="25"/>
      <c r="M7" s="25"/>
      <c r="N7" s="25"/>
      <c r="O7" s="25"/>
      <c r="P7" s="25"/>
      <c r="Q7" s="25"/>
      <c r="R7" s="57"/>
      <c r="S7" s="156" t="s">
        <v>134</v>
      </c>
      <c r="T7" s="49"/>
      <c r="U7" s="45"/>
      <c r="V7" s="50"/>
      <c r="W7" s="45"/>
      <c r="X7" s="45"/>
      <c r="Y7" s="45"/>
      <c r="Z7" s="157"/>
    </row>
    <row r="8" spans="2:26" s="8" customFormat="1" ht="33.75" customHeight="1">
      <c r="B8" s="12"/>
      <c r="C8" s="18"/>
      <c r="D8" s="18"/>
      <c r="E8" s="18"/>
      <c r="F8" s="18"/>
      <c r="G8" s="18"/>
      <c r="H8" s="16"/>
      <c r="I8" s="16"/>
      <c r="J8" s="16"/>
      <c r="K8" s="16"/>
      <c r="L8" s="27"/>
      <c r="M8" s="18"/>
      <c r="N8" s="18"/>
      <c r="O8" s="20"/>
      <c r="P8" s="20"/>
      <c r="Q8" s="18"/>
      <c r="R8" s="18"/>
      <c r="Z8" s="51"/>
    </row>
    <row r="9" spans="2:26" s="58" customFormat="1" ht="45" customHeight="1">
      <c r="C9" s="262" t="s">
        <v>1</v>
      </c>
      <c r="D9" s="262"/>
      <c r="E9" s="262"/>
      <c r="F9" s="262"/>
      <c r="G9" s="262"/>
      <c r="H9" s="262"/>
      <c r="I9" s="262"/>
      <c r="J9" s="262"/>
      <c r="K9" s="262"/>
      <c r="L9" s="262"/>
      <c r="M9" s="262"/>
      <c r="N9" s="262"/>
      <c r="O9" s="262"/>
      <c r="P9" s="262"/>
      <c r="Q9" s="262"/>
      <c r="R9" s="262"/>
      <c r="S9" s="262"/>
      <c r="T9" s="59"/>
      <c r="U9" s="60"/>
      <c r="V9" s="60"/>
      <c r="W9" s="61"/>
      <c r="Y9" s="61"/>
    </row>
    <row r="10" spans="2:26" s="58" customFormat="1" ht="48" customHeight="1">
      <c r="C10" s="262" t="s">
        <v>76</v>
      </c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60"/>
      <c r="V10" s="60"/>
      <c r="W10" s="61"/>
      <c r="Y10" s="61"/>
    </row>
    <row r="11" spans="2:26" s="29" customFormat="1" ht="33" customHeight="1">
      <c r="L11" s="30"/>
      <c r="O11" s="30"/>
      <c r="P11" s="30"/>
      <c r="T11" s="31"/>
      <c r="U11" s="62"/>
      <c r="V11" s="62"/>
      <c r="W11" s="30"/>
      <c r="Y11" s="30"/>
    </row>
    <row r="12" spans="2:26" s="63" customFormat="1" ht="44.25" customHeight="1">
      <c r="C12" s="64" t="s">
        <v>136</v>
      </c>
      <c r="E12" s="65"/>
      <c r="F12" s="65"/>
      <c r="L12" s="66"/>
      <c r="O12" s="66"/>
      <c r="P12" s="66"/>
      <c r="W12" s="66"/>
      <c r="Y12" s="66"/>
    </row>
    <row r="13" spans="2:26" s="63" customFormat="1" ht="44.25" customHeight="1">
      <c r="C13" s="67" t="s">
        <v>114</v>
      </c>
      <c r="E13" s="65"/>
      <c r="F13" s="65"/>
      <c r="L13" s="66"/>
      <c r="O13" s="66"/>
      <c r="P13" s="66"/>
      <c r="W13" s="66"/>
      <c r="Y13" s="66"/>
    </row>
    <row r="14" spans="2:26" s="69" customFormat="1" ht="66" customHeight="1" thickBot="1">
      <c r="B14" s="68"/>
      <c r="C14" s="68" t="s">
        <v>115</v>
      </c>
      <c r="E14" s="70"/>
      <c r="F14" s="70"/>
      <c r="L14" s="71"/>
      <c r="O14" s="71"/>
      <c r="P14" s="71"/>
      <c r="W14" s="71"/>
      <c r="Y14" s="71"/>
    </row>
    <row r="15" spans="2:26" s="78" customFormat="1" ht="30.75" customHeight="1">
      <c r="B15" s="263" t="s">
        <v>2</v>
      </c>
      <c r="C15" s="266" t="s">
        <v>3</v>
      </c>
      <c r="D15" s="238" t="s">
        <v>4</v>
      </c>
      <c r="E15" s="238" t="s">
        <v>5</v>
      </c>
      <c r="F15" s="240" t="s">
        <v>6</v>
      </c>
      <c r="G15" s="240" t="s">
        <v>7</v>
      </c>
      <c r="H15" s="266" t="s">
        <v>104</v>
      </c>
      <c r="I15" s="238" t="s">
        <v>116</v>
      </c>
      <c r="J15" s="238" t="s">
        <v>125</v>
      </c>
      <c r="K15" s="240" t="s">
        <v>79</v>
      </c>
      <c r="L15" s="240" t="s">
        <v>78</v>
      </c>
      <c r="M15" s="231" t="s">
        <v>93</v>
      </c>
      <c r="N15" s="231"/>
      <c r="O15" s="231"/>
      <c r="P15" s="231"/>
      <c r="Q15" s="231"/>
      <c r="R15" s="231"/>
      <c r="S15" s="231"/>
      <c r="T15" s="231"/>
      <c r="U15" s="231"/>
      <c r="V15" s="77"/>
      <c r="W15" s="218" t="s">
        <v>94</v>
      </c>
      <c r="X15" s="269" t="s">
        <v>8</v>
      </c>
      <c r="Y15" s="218" t="s">
        <v>89</v>
      </c>
      <c r="Z15" s="221" t="s">
        <v>90</v>
      </c>
    </row>
    <row r="16" spans="2:26" s="78" customFormat="1" ht="117" customHeight="1">
      <c r="B16" s="264"/>
      <c r="C16" s="267"/>
      <c r="D16" s="239"/>
      <c r="E16" s="239"/>
      <c r="F16" s="241"/>
      <c r="G16" s="241"/>
      <c r="H16" s="267"/>
      <c r="I16" s="239"/>
      <c r="J16" s="239"/>
      <c r="K16" s="241"/>
      <c r="L16" s="241"/>
      <c r="M16" s="224" t="s">
        <v>77</v>
      </c>
      <c r="N16" s="224" t="s">
        <v>117</v>
      </c>
      <c r="O16" s="224" t="s">
        <v>9</v>
      </c>
      <c r="P16" s="224" t="s">
        <v>88</v>
      </c>
      <c r="Q16" s="224" t="s">
        <v>91</v>
      </c>
      <c r="R16" s="227" t="s">
        <v>10</v>
      </c>
      <c r="S16" s="228"/>
      <c r="T16" s="224" t="s">
        <v>11</v>
      </c>
      <c r="U16" s="224" t="s">
        <v>118</v>
      </c>
      <c r="V16" s="229" t="s">
        <v>92</v>
      </c>
      <c r="W16" s="219"/>
      <c r="X16" s="270"/>
      <c r="Y16" s="219"/>
      <c r="Z16" s="222"/>
    </row>
    <row r="17" spans="2:46" s="78" customFormat="1" ht="93" customHeight="1" thickBot="1">
      <c r="B17" s="265"/>
      <c r="C17" s="268"/>
      <c r="D17" s="225"/>
      <c r="E17" s="225"/>
      <c r="F17" s="242"/>
      <c r="G17" s="242"/>
      <c r="H17" s="268"/>
      <c r="I17" s="225"/>
      <c r="J17" s="225"/>
      <c r="K17" s="242"/>
      <c r="L17" s="242"/>
      <c r="M17" s="225"/>
      <c r="N17" s="226"/>
      <c r="O17" s="225"/>
      <c r="P17" s="226"/>
      <c r="Q17" s="225"/>
      <c r="R17" s="79" t="s">
        <v>12</v>
      </c>
      <c r="S17" s="79" t="s">
        <v>13</v>
      </c>
      <c r="T17" s="225"/>
      <c r="U17" s="225"/>
      <c r="V17" s="230"/>
      <c r="W17" s="220"/>
      <c r="X17" s="271"/>
      <c r="Y17" s="220"/>
      <c r="Z17" s="223"/>
    </row>
    <row r="18" spans="2:46" s="81" customFormat="1" ht="22.5" customHeight="1" thickBot="1">
      <c r="B18" s="140">
        <v>1</v>
      </c>
      <c r="C18" s="141">
        <v>2</v>
      </c>
      <c r="D18" s="141">
        <v>3</v>
      </c>
      <c r="E18" s="141">
        <v>4</v>
      </c>
      <c r="F18" s="141">
        <v>5</v>
      </c>
      <c r="G18" s="141">
        <v>6</v>
      </c>
      <c r="H18" s="141">
        <v>7</v>
      </c>
      <c r="I18" s="141">
        <v>8</v>
      </c>
      <c r="J18" s="141">
        <v>9</v>
      </c>
      <c r="K18" s="141">
        <v>10</v>
      </c>
      <c r="L18" s="141">
        <v>11</v>
      </c>
      <c r="M18" s="141">
        <v>12</v>
      </c>
      <c r="N18" s="141">
        <v>13</v>
      </c>
      <c r="O18" s="141">
        <v>14</v>
      </c>
      <c r="P18" s="141">
        <v>15</v>
      </c>
      <c r="Q18" s="141">
        <v>16</v>
      </c>
      <c r="R18" s="141">
        <v>17</v>
      </c>
      <c r="S18" s="141">
        <v>18</v>
      </c>
      <c r="T18" s="141">
        <v>19</v>
      </c>
      <c r="U18" s="141">
        <v>20</v>
      </c>
      <c r="V18" s="141">
        <v>21</v>
      </c>
      <c r="W18" s="141">
        <v>22</v>
      </c>
      <c r="X18" s="141">
        <v>23</v>
      </c>
      <c r="Y18" s="141">
        <v>24</v>
      </c>
      <c r="Z18" s="141">
        <v>25</v>
      </c>
    </row>
    <row r="19" spans="2:46" s="81" customFormat="1" ht="70.5" customHeight="1">
      <c r="B19" s="82">
        <v>1</v>
      </c>
      <c r="C19" s="142" t="s">
        <v>45</v>
      </c>
      <c r="D19" s="83" t="s">
        <v>15</v>
      </c>
      <c r="E19" s="84" t="s">
        <v>81</v>
      </c>
      <c r="F19" s="85"/>
      <c r="G19" s="85">
        <v>1.5</v>
      </c>
      <c r="H19" s="86">
        <v>3.03</v>
      </c>
      <c r="I19" s="87">
        <v>4.2300000000000004</v>
      </c>
      <c r="J19" s="87">
        <f>I19*1.75</f>
        <v>7.4</v>
      </c>
      <c r="K19" s="88">
        <f>(J19*17697)</f>
        <v>130958</v>
      </c>
      <c r="L19" s="89">
        <f>K19*G19</f>
        <v>196437</v>
      </c>
      <c r="M19" s="88"/>
      <c r="N19" s="88"/>
      <c r="O19" s="89"/>
      <c r="P19" s="89"/>
      <c r="Q19" s="88">
        <v>4424</v>
      </c>
      <c r="R19" s="88"/>
      <c r="S19" s="88">
        <f t="shared" ref="S19:S20" si="0">17697*R19%</f>
        <v>0</v>
      </c>
      <c r="T19" s="88">
        <f t="shared" ref="T19:T20" si="1">17697*G19</f>
        <v>26546</v>
      </c>
      <c r="U19" s="88"/>
      <c r="V19" s="90">
        <f>(L19)*10%</f>
        <v>19644</v>
      </c>
      <c r="W19" s="93">
        <f>L19+M19+N19+O19+Q19+S19+T19+U19+P19+V19</f>
        <v>247051</v>
      </c>
      <c r="X19" s="143"/>
      <c r="Y19" s="93">
        <f>ROUND(((W19*12)+X19)/1000,0)</f>
        <v>2965</v>
      </c>
      <c r="Z19" s="94">
        <f>K19</f>
        <v>130958</v>
      </c>
    </row>
    <row r="20" spans="2:46" s="81" customFormat="1" ht="70.5" customHeight="1">
      <c r="B20" s="95">
        <v>2</v>
      </c>
      <c r="C20" s="96" t="s">
        <v>45</v>
      </c>
      <c r="D20" s="103" t="s">
        <v>22</v>
      </c>
      <c r="E20" s="84" t="s">
        <v>119</v>
      </c>
      <c r="F20" s="97">
        <v>1</v>
      </c>
      <c r="G20" s="97">
        <v>1.5</v>
      </c>
      <c r="H20" s="98">
        <v>23.04</v>
      </c>
      <c r="I20" s="99">
        <v>4.32</v>
      </c>
      <c r="J20" s="87">
        <f t="shared" ref="J20:J21" si="2">I20*1.75</f>
        <v>7.56</v>
      </c>
      <c r="K20" s="88">
        <f t="shared" ref="K20:K21" si="3">(J20*17697)</f>
        <v>133789</v>
      </c>
      <c r="L20" s="89">
        <f t="shared" ref="L20:L21" si="4">K20*G20</f>
        <v>200684</v>
      </c>
      <c r="M20" s="100"/>
      <c r="N20" s="100"/>
      <c r="O20" s="101"/>
      <c r="P20" s="101"/>
      <c r="Q20" s="100">
        <v>4424</v>
      </c>
      <c r="R20" s="100"/>
      <c r="S20" s="100">
        <f t="shared" si="0"/>
        <v>0</v>
      </c>
      <c r="T20" s="100">
        <f t="shared" si="1"/>
        <v>26546</v>
      </c>
      <c r="U20" s="100"/>
      <c r="V20" s="90">
        <f t="shared" ref="V20:V21" si="5">(L20)*10%</f>
        <v>20068</v>
      </c>
      <c r="W20" s="93">
        <f t="shared" ref="W20:W21" si="6">L20+M20+N20+O20+Q20+S20+T20+U20+P20+V20</f>
        <v>251722</v>
      </c>
      <c r="X20" s="144"/>
      <c r="Y20" s="93">
        <f>ROUND(((W20*12)+X20)/1000,0)</f>
        <v>3021</v>
      </c>
      <c r="Z20" s="94">
        <f t="shared" ref="Z20:Z21" si="7">K20</f>
        <v>133789</v>
      </c>
    </row>
    <row r="21" spans="2:46" s="81" customFormat="1" ht="70.5" customHeight="1" thickBot="1">
      <c r="B21" s="145">
        <v>3</v>
      </c>
      <c r="C21" s="106" t="s">
        <v>45</v>
      </c>
      <c r="D21" s="83" t="s">
        <v>15</v>
      </c>
      <c r="E21" s="146" t="s">
        <v>81</v>
      </c>
      <c r="F21" s="107"/>
      <c r="G21" s="107">
        <v>1.5</v>
      </c>
      <c r="H21" s="108">
        <v>12.03</v>
      </c>
      <c r="I21" s="147">
        <v>4.38</v>
      </c>
      <c r="J21" s="87">
        <f t="shared" si="2"/>
        <v>7.67</v>
      </c>
      <c r="K21" s="88">
        <f t="shared" si="3"/>
        <v>135736</v>
      </c>
      <c r="L21" s="89">
        <f t="shared" si="4"/>
        <v>203604</v>
      </c>
      <c r="M21" s="109"/>
      <c r="N21" s="109"/>
      <c r="O21" s="110"/>
      <c r="P21" s="110"/>
      <c r="Q21" s="109"/>
      <c r="R21" s="109"/>
      <c r="S21" s="109">
        <f>17697*R21%</f>
        <v>0</v>
      </c>
      <c r="T21" s="109">
        <f>17697*G21</f>
        <v>26546</v>
      </c>
      <c r="U21" s="109"/>
      <c r="V21" s="90">
        <f t="shared" si="5"/>
        <v>20360</v>
      </c>
      <c r="W21" s="93">
        <f t="shared" si="6"/>
        <v>250510</v>
      </c>
      <c r="X21" s="148"/>
      <c r="Y21" s="149">
        <f>ROUND(((W21*12)+X21)/1000,0)</f>
        <v>3006</v>
      </c>
      <c r="Z21" s="94">
        <f t="shared" si="7"/>
        <v>135736</v>
      </c>
    </row>
    <row r="22" spans="2:46" s="124" customFormat="1" ht="78" customHeight="1" thickBot="1">
      <c r="B22" s="113"/>
      <c r="C22" s="114" t="s">
        <v>55</v>
      </c>
      <c r="D22" s="115"/>
      <c r="E22" s="115"/>
      <c r="F22" s="115"/>
      <c r="G22" s="116">
        <f>SUM(G19:G21)</f>
        <v>4.5</v>
      </c>
      <c r="H22" s="117"/>
      <c r="I22" s="118"/>
      <c r="J22" s="118"/>
      <c r="K22" s="118"/>
      <c r="L22" s="119">
        <f>SUM(L19:L21)</f>
        <v>600725</v>
      </c>
      <c r="M22" s="119">
        <f t="shared" ref="M22:Q22" si="8">SUM(M19:M21)</f>
        <v>0</v>
      </c>
      <c r="N22" s="119">
        <f t="shared" si="8"/>
        <v>0</v>
      </c>
      <c r="O22" s="119">
        <f t="shared" si="8"/>
        <v>0</v>
      </c>
      <c r="P22" s="119">
        <f t="shared" si="8"/>
        <v>0</v>
      </c>
      <c r="Q22" s="119">
        <f t="shared" si="8"/>
        <v>8848</v>
      </c>
      <c r="R22" s="117"/>
      <c r="S22" s="119">
        <f t="shared" ref="S22" si="9">SUM(S21:S21)</f>
        <v>0</v>
      </c>
      <c r="T22" s="119">
        <f>SUM(T19:T21)</f>
        <v>79638</v>
      </c>
      <c r="U22" s="119">
        <f t="shared" ref="U22" si="10">SUM(U21:U21)</f>
        <v>0</v>
      </c>
      <c r="V22" s="120">
        <f>SUM(V19:V21)</f>
        <v>60072</v>
      </c>
      <c r="W22" s="122">
        <f>SUM(W19:W21)</f>
        <v>749283</v>
      </c>
      <c r="X22" s="150">
        <f t="shared" ref="X22" si="11">SUM(X21:X21)</f>
        <v>0</v>
      </c>
      <c r="Y22" s="119">
        <f>SUM(Y19:Y21)</f>
        <v>8992</v>
      </c>
      <c r="Z22" s="119">
        <f>SUM(Z19:Z21)</f>
        <v>400483</v>
      </c>
    </row>
    <row r="23" spans="2:46">
      <c r="B23" s="9"/>
      <c r="C23" s="9"/>
      <c r="D23" s="9"/>
      <c r="E23" s="2"/>
      <c r="F23" s="9"/>
      <c r="G23" s="9"/>
      <c r="H23" s="2"/>
      <c r="I23" s="2"/>
      <c r="J23" s="2"/>
      <c r="K23" s="9"/>
      <c r="L23" s="26"/>
      <c r="M23" s="9"/>
      <c r="N23" s="9"/>
      <c r="O23" s="19"/>
      <c r="P23" s="19"/>
      <c r="Q23" s="9"/>
      <c r="R23" s="9"/>
      <c r="S23" s="9"/>
      <c r="T23" s="9"/>
      <c r="U23" s="9"/>
      <c r="V23" s="9"/>
      <c r="W23" s="19"/>
      <c r="X23" s="9"/>
      <c r="Y23" s="19"/>
    </row>
    <row r="24" spans="2:46" ht="26.25">
      <c r="B24" s="9"/>
      <c r="C24" s="9"/>
      <c r="D24" s="9"/>
      <c r="E24" s="2"/>
      <c r="F24" s="9"/>
      <c r="G24" s="9"/>
      <c r="H24" s="2"/>
      <c r="I24" s="2"/>
      <c r="J24" s="2"/>
      <c r="K24" s="9"/>
      <c r="L24" s="26"/>
      <c r="M24" s="9"/>
      <c r="N24" s="9"/>
      <c r="O24" s="19"/>
      <c r="P24" s="19"/>
      <c r="Q24" s="9"/>
      <c r="R24" s="9"/>
      <c r="S24" s="9"/>
      <c r="T24" s="9"/>
      <c r="U24" s="9"/>
      <c r="V24" s="9"/>
      <c r="W24" s="19"/>
      <c r="X24" s="9"/>
      <c r="Y24" s="19"/>
      <c r="AP24" s="72">
        <v>111</v>
      </c>
      <c r="AQ24" s="72">
        <v>113</v>
      </c>
      <c r="AR24" s="72">
        <v>121</v>
      </c>
      <c r="AS24" s="72">
        <v>122</v>
      </c>
      <c r="AT24" s="72">
        <v>124</v>
      </c>
    </row>
    <row r="25" spans="2:46" s="42" customFormat="1" ht="43.5" customHeight="1">
      <c r="B25" s="40"/>
      <c r="C25" s="41" t="s">
        <v>57</v>
      </c>
      <c r="D25" s="41"/>
      <c r="E25" s="35"/>
      <c r="F25" s="35"/>
      <c r="G25" s="34" t="s">
        <v>83</v>
      </c>
      <c r="H25" s="34"/>
      <c r="I25" s="34"/>
      <c r="J25" s="34"/>
      <c r="L25" s="40"/>
      <c r="Q25" s="42" t="s">
        <v>99</v>
      </c>
      <c r="W25" s="42" t="s">
        <v>120</v>
      </c>
      <c r="Y25" s="35"/>
      <c r="Z25" s="34"/>
    </row>
    <row r="26" spans="2:46" s="42" customFormat="1" ht="43.5" customHeight="1">
      <c r="B26" s="40"/>
      <c r="C26" s="34"/>
      <c r="D26" s="34"/>
      <c r="E26" s="35"/>
      <c r="F26" s="35"/>
      <c r="G26" s="34"/>
      <c r="H26" s="34"/>
      <c r="I26" s="34"/>
      <c r="J26" s="34"/>
      <c r="L26" s="40"/>
      <c r="Y26" s="35"/>
      <c r="Z26" s="34"/>
    </row>
    <row r="27" spans="2:46" s="42" customFormat="1" ht="43.5" customHeight="1">
      <c r="B27" s="40"/>
      <c r="C27" s="34" t="s">
        <v>84</v>
      </c>
      <c r="D27" s="34"/>
      <c r="E27" s="35"/>
      <c r="F27" s="35"/>
      <c r="G27" s="34" t="s">
        <v>103</v>
      </c>
      <c r="H27" s="34"/>
      <c r="I27" s="34"/>
      <c r="J27" s="34"/>
      <c r="L27" s="40"/>
      <c r="Q27" s="42" t="s">
        <v>121</v>
      </c>
      <c r="W27" s="42" t="s">
        <v>122</v>
      </c>
      <c r="Y27" s="35"/>
      <c r="Z27" s="34"/>
    </row>
    <row r="28" spans="2:46" s="42" customFormat="1" ht="95.25" customHeight="1">
      <c r="B28" s="40"/>
      <c r="C28" s="34"/>
      <c r="D28" s="34"/>
      <c r="E28" s="35"/>
      <c r="F28" s="35"/>
      <c r="G28" s="34"/>
      <c r="H28" s="34"/>
      <c r="I28" s="34"/>
      <c r="J28" s="34"/>
      <c r="K28" s="34"/>
      <c r="L28" s="40"/>
      <c r="Y28" s="35"/>
      <c r="Z28" s="34"/>
    </row>
    <row r="29" spans="2:46" s="42" customFormat="1" ht="408.75" customHeight="1">
      <c r="B29" s="40"/>
      <c r="C29" s="34"/>
      <c r="D29" s="34"/>
      <c r="E29" s="35"/>
      <c r="F29" s="35"/>
      <c r="G29" s="34"/>
      <c r="H29" s="34"/>
      <c r="I29" s="34"/>
      <c r="J29" s="34"/>
      <c r="K29" s="34"/>
      <c r="L29" s="40"/>
      <c r="Y29" s="35"/>
      <c r="Z29" s="34"/>
    </row>
    <row r="30" spans="2:46" s="42" customFormat="1" ht="43.5" customHeight="1">
      <c r="B30" s="40"/>
      <c r="C30" s="34"/>
      <c r="D30" s="34"/>
      <c r="E30" s="35"/>
      <c r="F30" s="35"/>
      <c r="G30" s="34"/>
      <c r="H30" s="34"/>
      <c r="I30" s="34"/>
      <c r="J30" s="34"/>
      <c r="K30" s="34"/>
      <c r="L30" s="40"/>
      <c r="Y30" s="35"/>
      <c r="Z30" s="34"/>
    </row>
    <row r="31" spans="2:46" s="42" customFormat="1" ht="43.5" customHeight="1">
      <c r="B31" s="40"/>
      <c r="C31" s="34"/>
      <c r="D31" s="34"/>
      <c r="E31" s="35"/>
      <c r="F31" s="35"/>
      <c r="G31" s="34"/>
      <c r="H31" s="34"/>
      <c r="I31" s="34"/>
      <c r="J31" s="34"/>
      <c r="K31" s="34"/>
      <c r="L31" s="40"/>
      <c r="Y31" s="35"/>
      <c r="Z31" s="34"/>
    </row>
    <row r="32" spans="2:46" s="42" customFormat="1" ht="43.5" customHeight="1">
      <c r="B32" s="40"/>
      <c r="C32" s="34"/>
      <c r="D32" s="34"/>
      <c r="E32" s="35"/>
      <c r="F32" s="35"/>
      <c r="G32" s="34"/>
      <c r="H32" s="34"/>
      <c r="I32" s="34"/>
      <c r="J32" s="34"/>
      <c r="K32" s="43"/>
      <c r="L32" s="43"/>
      <c r="Y32" s="35"/>
      <c r="Z32" s="34"/>
    </row>
    <row r="33" spans="2:26" s="42" customFormat="1" ht="43.5" customHeight="1">
      <c r="B33" s="40"/>
      <c r="C33" s="34"/>
      <c r="D33" s="34"/>
      <c r="F33" s="34"/>
      <c r="G33" s="34"/>
      <c r="K33" s="40"/>
      <c r="L33" s="35"/>
      <c r="Y33" s="35"/>
      <c r="Z33" s="34"/>
    </row>
    <row r="34" spans="2:26" ht="20.25">
      <c r="B34" s="9"/>
      <c r="C34" s="10"/>
      <c r="D34" s="10"/>
      <c r="E34" s="5"/>
      <c r="F34" s="10"/>
      <c r="G34" s="17"/>
      <c r="H34" s="4"/>
      <c r="I34" s="4"/>
      <c r="J34" s="4"/>
      <c r="K34" s="17"/>
      <c r="L34" s="20"/>
      <c r="M34" s="18"/>
      <c r="N34" s="18"/>
      <c r="O34" s="20"/>
      <c r="P34" s="20"/>
      <c r="Q34" s="18"/>
      <c r="R34" s="18"/>
      <c r="S34" s="21"/>
      <c r="T34" s="21"/>
      <c r="U34" s="22"/>
      <c r="V34" s="22"/>
    </row>
    <row r="35" spans="2:26">
      <c r="U35" s="23"/>
      <c r="V35" s="23"/>
    </row>
    <row r="37" spans="2:26">
      <c r="C37" s="14"/>
    </row>
    <row r="38" spans="2:26" ht="18.75">
      <c r="C38" s="12"/>
      <c r="E38" s="3"/>
      <c r="F38" s="6"/>
      <c r="G38" s="24"/>
    </row>
    <row r="39" spans="2:26">
      <c r="C39" s="14"/>
    </row>
  </sheetData>
  <mergeCells count="34">
    <mergeCell ref="J15:J17"/>
    <mergeCell ref="P16:P17"/>
    <mergeCell ref="Q16:Q17"/>
    <mergeCell ref="R16:S16"/>
    <mergeCell ref="T16:T17"/>
    <mergeCell ref="U16:U17"/>
    <mergeCell ref="W15:W17"/>
    <mergeCell ref="X15:X17"/>
    <mergeCell ref="V16:V17"/>
    <mergeCell ref="Z15:Z17"/>
    <mergeCell ref="Y15:Y17"/>
    <mergeCell ref="C9:S9"/>
    <mergeCell ref="C10:T10"/>
    <mergeCell ref="B15:B17"/>
    <mergeCell ref="C15:C17"/>
    <mergeCell ref="D15:D17"/>
    <mergeCell ref="E15:E17"/>
    <mergeCell ref="F15:F17"/>
    <mergeCell ref="G15:G17"/>
    <mergeCell ref="H15:H17"/>
    <mergeCell ref="I15:I17"/>
    <mergeCell ref="K15:K17"/>
    <mergeCell ref="L15:L17"/>
    <mergeCell ref="M15:U15"/>
    <mergeCell ref="M16:M17"/>
    <mergeCell ref="N16:N17"/>
    <mergeCell ref="O16:O17"/>
    <mergeCell ref="B3:I3"/>
    <mergeCell ref="S3:Z3"/>
    <mergeCell ref="B4:I4"/>
    <mergeCell ref="S4:Z4"/>
    <mergeCell ref="B5:I5"/>
    <mergeCell ref="S5:Z5"/>
    <mergeCell ref="K3:O3"/>
  </mergeCells>
  <pageMargins left="0.15748031496062992" right="0.11811023622047245" top="0.39370078740157483" bottom="0.19685039370078741" header="0" footer="0"/>
  <pageSetup paperSize="9" scale="3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024</vt:lpstr>
      <vt:lpstr>052</vt:lpstr>
      <vt:lpstr>'024'!Заголовки_для_печати</vt:lpstr>
      <vt:lpstr>'052'!Область_печати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Теленков Евгений Андреевич</dc:creator>
  <cp:lastModifiedBy>katk</cp:lastModifiedBy>
  <cp:revision/>
  <cp:lastPrinted>2022-02-25T05:10:02Z</cp:lastPrinted>
  <dcterms:created xsi:type="dcterms:W3CDTF">2005-02-26T14:19:20Z</dcterms:created>
  <dcterms:modified xsi:type="dcterms:W3CDTF">2022-03-12T04:46:25Z</dcterms:modified>
</cp:coreProperties>
</file>